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2'!$A$1:$S$488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<sst xmlns="http://schemas.openxmlformats.org/spreadsheetml/2006/main" count="1170" uniqueCount="444">
  <si>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</si>
  <si>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</si>
  <si>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</si>
  <si>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</si>
  <si>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</si>
  <si>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</si>
  <si>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</si>
  <si>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</si>
  <si>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</si>
  <si>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</si>
  <si>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</si>
  <si>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</si>
  <si>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</si>
  <si>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</si>
  <si>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</si>
  <si>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</si>
  <si>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</si>
  <si>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</si>
  <si>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</si>
  <si>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</si>
  <si>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</si>
  <si>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</si>
  <si>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</si>
  <si>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</si>
  <si>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</si>
  <si>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</si>
  <si>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</si>
  <si>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</si>
  <si>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</si>
  <si>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</si>
  <si>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</si>
  <si>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</si>
  <si>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</si>
  <si>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</si>
  <si>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</si>
  <si>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</si>
  <si>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</si>
  <si>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</si>
  <si>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</si>
  <si>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</si>
  <si>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</si>
  <si>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</si>
  <si>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</si>
  <si>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</si>
  <si>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</si>
  <si>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</si>
  <si>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</si>
  <si>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</si>
  <si>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</si>
  <si>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</si>
  <si>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</si>
  <si>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</si>
  <si>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</si>
  <si>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</si>
  <si>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</si>
  <si>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</si>
  <si>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</si>
  <si>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</si>
  <si>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</si>
  <si>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</si>
  <si>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</si>
  <si>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</si>
  <si>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</si>
  <si>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</si>
  <si>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</si>
  <si>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</si>
  <si>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</si>
  <si>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</si>
  <si>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</si>
  <si>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</si>
  <si>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</si>
  <si>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</si>
  <si>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</si>
  <si>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</si>
  <si>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</si>
  <si>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</si>
  <si>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</si>
  <si>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</si>
  <si>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</si>
  <si>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</si>
  <si>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</si>
  <si>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</si>
  <si>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</si>
  <si>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</si>
  <si>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</si>
  <si>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</si>
  <si>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</si>
  <si>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</si>
  <si>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</si>
  <si>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</si>
  <si>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</si>
  <si>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</si>
  <si>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</si>
  <si>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</si>
  <si>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</si>
  <si>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</si>
  <si>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</si>
  <si>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</si>
  <si>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</si>
  <si>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</si>
  <si>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</si>
  <si>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</si>
  <si>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</si>
  <si>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</si>
  <si>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</si>
  <si>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</si>
  <si>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</si>
  <si>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</si>
  <si>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</si>
  <si>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</si>
  <si>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</si>
  <si>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</si>
  <si>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</si>
  <si>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</si>
  <si>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</si>
  <si>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</si>
  <si>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</si>
  <si>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</si>
  <si>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</si>
  <si>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</si>
  <si>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</si>
  <si>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</si>
  <si>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</si>
  <si>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</si>
  <si>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</si>
  <si>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</si>
  <si>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</si>
  <si>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</si>
  <si>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</si>
  <si>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</si>
  <si>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</si>
  <si>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</si>
  <si>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</si>
  <si>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</si>
  <si>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</si>
  <si>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</si>
  <si>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</si>
  <si>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</si>
  <si>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</si>
  <si>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</si>
  <si>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</si>
  <si>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</si>
  <si>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</si>
  <si>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</si>
  <si>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</si>
  <si>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</si>
  <si>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</si>
  <si>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</si>
  <si>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</si>
  <si>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</si>
  <si>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</si>
  <si>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</si>
  <si>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</si>
  <si>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</si>
  <si>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</si>
  <si>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</si>
  <si>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</si>
  <si>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</si>
  <si>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</si>
  <si>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</si>
  <si>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</si>
  <si>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</si>
  <si>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</si>
  <si>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</si>
  <si>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</si>
  <si>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</si>
  <si>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</si>
  <si>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</si>
  <si>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</si>
  <si>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</si>
  <si>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</si>
  <si>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</si>
  <si>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</si>
  <si>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</si>
  <si>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</si>
  <si>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</si>
  <si>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</si>
  <si>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</si>
  <si>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</si>
  <si>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</si>
  <si>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</si>
  <si>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</si>
  <si>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</si>
  <si>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</si>
  <si>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</si>
  <si>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</si>
  <si>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</si>
  <si>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</si>
  <si>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</si>
  <si>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</si>
  <si>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</si>
  <si>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</si>
  <si>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</si>
  <si>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</si>
  <si>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</si>
  <si>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</si>
  <si>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</si>
  <si>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</si>
  <si>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</si>
  <si>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</si>
  <si>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</si>
  <si>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</si>
  <si>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</si>
  <si>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</si>
  <si>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</si>
  <si>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</si>
  <si>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</si>
  <si>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</si>
  <si>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</si>
  <si>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</si>
  <si>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</si>
  <si>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</si>
  <si>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</si>
  <si>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</si>
  <si>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</si>
  <si>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</si>
  <si>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</si>
  <si>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</si>
  <si>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</si>
  <si>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</si>
  <si>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</si>
  <si>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</si>
  <si>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</si>
  <si>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</si>
  <si>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</si>
  <si>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</si>
  <si>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</si>
  <si>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</si>
  <si>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</si>
  <si>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</si>
  <si>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</si>
  <si>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</si>
  <si>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</si>
  <si>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</si>
  <si>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</si>
  <si>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</si>
  <si>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</si>
  <si>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</si>
  <si>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</si>
  <si>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</si>
  <si>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</si>
  <si>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</si>
  <si>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</si>
  <si>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</si>
  <si>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</si>
  <si>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</si>
  <si>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</si>
  <si>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</si>
  <si>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</si>
  <si>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</si>
  <si>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</si>
  <si>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</si>
  <si>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</si>
  <si>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</si>
  <si>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</si>
  <si>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</si>
  <si>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</si>
  <si>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</si>
  <si>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</si>
  <si>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</si>
  <si>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</si>
  <si>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</si>
  <si>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</si>
  <si>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</si>
  <si>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</si>
  <si>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</si>
  <si>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</si>
  <si>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</si>
  <si>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</si>
  <si>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</si>
  <si>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</si>
  <si>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</si>
  <si>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</si>
  <si>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</si>
  <si>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</si>
  <si>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</si>
  <si>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</si>
  <si>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</si>
  <si>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</si>
  <si>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</si>
  <si>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</si>
  <si>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</si>
  <si>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</si>
  <si>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</si>
  <si>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</si>
  <si>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</si>
  <si>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</si>
  <si>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</si>
  <si>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</si>
  <si>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</si>
  <si>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</si>
  <si>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</si>
  <si>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</si>
  <si>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</si>
  <si>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</si>
  <si>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</si>
  <si>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</si>
  <si>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</si>
  <si>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</si>
  <si>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</si>
  <si>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</si>
  <si>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</si>
  <si>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</si>
  <si>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</si>
  <si>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</si>
  <si>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</si>
  <si>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</si>
  <si>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</si>
  <si>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</si>
  <si>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</si>
  <si>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</si>
  <si>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</si>
  <si>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</si>
  <si>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</si>
  <si>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</si>
  <si>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</si>
  <si>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</si>
  <si>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</si>
  <si>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</si>
  <si>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</si>
  <si>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</si>
  <si>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</si>
  <si>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</si>
  <si>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</si>
  <si>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</si>
  <si>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</si>
  <si>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</si>
  <si>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</si>
  <si>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</si>
  <si>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</si>
  <si>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</si>
  <si>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</si>
  <si>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</si>
  <si>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</si>
  <si>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</si>
  <si>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</si>
  <si>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</si>
  <si>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</si>
  <si>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</si>
  <si>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</si>
  <si>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</si>
  <si>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</si>
  <si>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</si>
  <si>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</si>
  <si>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</si>
  <si>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</si>
  <si>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</si>
  <si>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</si>
  <si>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</si>
  <si>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</si>
  <si>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</si>
  <si>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</si>
  <si>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</si>
  <si>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</si>
  <si>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</si>
  <si>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</si>
  <si>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</si>
  <si>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</si>
  <si>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</si>
  <si>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</si>
  <si>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</si>
  <si>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</si>
  <si>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</si>
  <si>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</si>
  <si>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</si>
  <si>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</si>
  <si>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</si>
  <si>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</si>
  <si>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</si>
  <si>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</si>
  <si>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</si>
  <si>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</si>
  <si>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</si>
  <si>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</si>
  <si>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</si>
  <si>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</si>
  <si>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</si>
  <si>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</si>
  <si>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</si>
  <si>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</si>
  <si>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</si>
  <si>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</si>
  <si>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</si>
  <si>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Up[orządkowanie gospodarki wodno - ściekowej w gminie Stare Babice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</si>
  <si>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</si>
  <si>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</si>
  <si>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</si>
  <si>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</si>
  <si>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</si>
  <si>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</si>
  <si>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</si>
  <si>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</si>
  <si>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</si>
  <si>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</si>
  <si>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</si>
  <si>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</si>
  <si>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</si>
  <si>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</si>
  <si>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</si>
  <si>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</si>
  <si>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</si>
  <si>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</si>
  <si>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</si>
  <si>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</si>
  <si>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</si>
  <si>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</si>
  <si>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</si>
  <si>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</si>
  <si>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</si>
  <si>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</si>
  <si>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</si>
  <si>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</si>
  <si>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</si>
  <si>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</si>
  <si>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</si>
  <si>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</si>
  <si>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</si>
  <si>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</si>
  <si>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</si>
  <si>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</si>
  <si>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</si>
  <si>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</si>
  <si>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</si>
  <si>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</si>
  <si>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</si>
  <si>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</si>
  <si>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</si>
  <si>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</si>
  <si>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</si>
  <si>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</si>
  <si>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</si>
  <si>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</si>
  <si>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</si>
  <si>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</si>
  <si>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</si>
  <si>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</si>
  <si>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</si>
  <si>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</si>
  <si>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Plan po zmianach z 26-04-2007r</t>
  </si>
  <si>
    <t>Projekt budowlano - wykonawczy parkingu przy gimnazjum w Koczargach Starych</t>
  </si>
  <si>
    <t>20</t>
  </si>
  <si>
    <t>Plan na 2007 r. ogółem</t>
  </si>
  <si>
    <t>do Uchwały Nr VII/46/07</t>
  </si>
  <si>
    <t>z dnia 26 kwietnia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</si>
</sst>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49" fontId="8" fillId="6" borderId="46" xfId="0" applyNumberFormat="1" applyFont="1" applyFill="1" applyBorder="1" applyAlignment="1">
      <alignment horizontal="center"/>
    </xf>
    <xf numFmtId="49" fontId="8" fillId="6" borderId="47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8" fillId="0" borderId="49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8" fillId="6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0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4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3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59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49" fontId="16" fillId="0" borderId="8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362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361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7"/>
  <sheetViews>
    <sheetView tabSelected="1" workbookViewId="0" topLeftCell="B39">
      <selection activeCell="T44" sqref="T44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359</v>
      </c>
    </row>
    <row r="2" spans="8:18" ht="12.75">
      <c r="H2" s="1" t="s">
        <v>374</v>
      </c>
      <c r="J2" s="1"/>
      <c r="K2" s="1"/>
      <c r="L2" s="1"/>
      <c r="M2" s="1"/>
      <c r="N2" s="2" t="s">
        <v>360</v>
      </c>
      <c r="O2" s="1"/>
      <c r="P2" s="1"/>
      <c r="Q2" s="1"/>
      <c r="R2" s="1"/>
    </row>
    <row r="3" spans="8:18" ht="12.75">
      <c r="H3" s="2" t="s">
        <v>442</v>
      </c>
      <c r="J3" s="1"/>
      <c r="K3" s="1"/>
      <c r="L3" s="1"/>
      <c r="M3" s="1"/>
      <c r="N3" s="2" t="s">
        <v>231</v>
      </c>
      <c r="O3" s="1"/>
      <c r="P3" s="1"/>
      <c r="Q3" s="1"/>
      <c r="R3" s="1"/>
    </row>
    <row r="4" spans="8:18" ht="12.75">
      <c r="H4" s="1" t="s">
        <v>220</v>
      </c>
      <c r="J4" s="1"/>
      <c r="K4" s="1"/>
      <c r="L4" s="1"/>
      <c r="M4" s="1"/>
      <c r="N4" s="2" t="s">
        <v>358</v>
      </c>
      <c r="O4" s="1"/>
      <c r="P4" s="1"/>
      <c r="Q4" s="1"/>
      <c r="R4" s="1"/>
    </row>
    <row r="5" spans="8:18" ht="12.75">
      <c r="H5" s="2" t="s">
        <v>443</v>
      </c>
      <c r="K5" s="1"/>
      <c r="L5" s="1"/>
      <c r="M5" s="1"/>
      <c r="N5" s="1"/>
      <c r="O5" s="1"/>
      <c r="P5" s="1"/>
      <c r="Q5" s="1"/>
      <c r="R5" s="1"/>
    </row>
    <row r="6" spans="5:19" ht="15.75">
      <c r="E6" s="107"/>
      <c r="F6" s="452"/>
      <c r="G6" s="452"/>
      <c r="H6" s="452"/>
      <c r="I6" s="452"/>
      <c r="J6" s="452"/>
      <c r="K6" s="453"/>
      <c r="L6" s="453"/>
      <c r="M6" s="453"/>
      <c r="N6" s="453"/>
      <c r="O6" s="453"/>
      <c r="P6" s="453"/>
      <c r="Q6" s="453"/>
      <c r="R6" s="453"/>
      <c r="S6" s="453"/>
    </row>
    <row r="7" spans="5:19" s="4" customFormat="1" ht="20.25">
      <c r="E7" s="107" t="s">
        <v>379</v>
      </c>
      <c r="F7" s="452"/>
      <c r="G7" s="452"/>
      <c r="H7" s="452"/>
      <c r="I7" s="452"/>
      <c r="J7" s="452"/>
      <c r="K7" s="453"/>
      <c r="L7" s="453"/>
      <c r="M7" s="453"/>
      <c r="N7" s="453"/>
      <c r="O7" s="453"/>
      <c r="P7" s="453"/>
      <c r="Q7" s="453"/>
      <c r="R7" s="453"/>
      <c r="S7" s="453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1" t="s">
        <v>2</v>
      </c>
      <c r="C9" s="292" t="s">
        <v>3</v>
      </c>
      <c r="D9" s="292" t="s">
        <v>4</v>
      </c>
      <c r="E9" s="330" t="s">
        <v>5</v>
      </c>
      <c r="F9" s="399" t="s">
        <v>441</v>
      </c>
      <c r="G9" s="515" t="s">
        <v>363</v>
      </c>
      <c r="H9" s="515" t="s">
        <v>364</v>
      </c>
      <c r="I9" s="293" t="s">
        <v>60</v>
      </c>
      <c r="J9" s="323" t="s">
        <v>297</v>
      </c>
      <c r="K9" s="294" t="s">
        <v>298</v>
      </c>
      <c r="L9" s="373" t="s">
        <v>321</v>
      </c>
      <c r="M9" s="324" t="s">
        <v>324</v>
      </c>
      <c r="N9" s="325" t="s">
        <v>299</v>
      </c>
      <c r="O9" s="326" t="s">
        <v>301</v>
      </c>
      <c r="P9" s="327" t="s">
        <v>300</v>
      </c>
      <c r="Q9" s="328" t="s">
        <v>352</v>
      </c>
      <c r="R9" s="535" t="s">
        <v>438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1" t="s">
        <v>11</v>
      </c>
      <c r="F10" s="400">
        <v>5</v>
      </c>
      <c r="G10" s="516">
        <v>6</v>
      </c>
      <c r="H10" s="516">
        <v>7</v>
      </c>
      <c r="I10" s="185">
        <v>8</v>
      </c>
      <c r="J10" s="186">
        <v>9</v>
      </c>
      <c r="K10" s="252">
        <v>10</v>
      </c>
      <c r="L10" s="374">
        <v>11</v>
      </c>
      <c r="M10" s="329">
        <v>12</v>
      </c>
      <c r="N10" s="228">
        <v>13</v>
      </c>
      <c r="O10" s="228">
        <v>14</v>
      </c>
      <c r="P10" s="228">
        <v>13</v>
      </c>
      <c r="Q10" s="314">
        <v>15</v>
      </c>
      <c r="R10" s="314">
        <v>8</v>
      </c>
    </row>
    <row r="11" spans="2:18" s="26" customFormat="1" ht="25.5">
      <c r="B11" s="21" t="s">
        <v>12</v>
      </c>
      <c r="C11" s="240" t="s">
        <v>13</v>
      </c>
      <c r="D11" s="21"/>
      <c r="E11" s="476" t="s">
        <v>14</v>
      </c>
      <c r="F11" s="220">
        <f aca="true" t="shared" si="0" ref="F11:R11">F12+F23+F25</f>
        <v>5117826</v>
      </c>
      <c r="G11" s="220">
        <f t="shared" si="0"/>
        <v>0</v>
      </c>
      <c r="H11" s="220">
        <f t="shared" si="0"/>
        <v>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5117826</v>
      </c>
    </row>
    <row r="12" spans="2:18" s="31" customFormat="1" ht="25.5">
      <c r="B12" s="51"/>
      <c r="C12" s="51" t="s">
        <v>0</v>
      </c>
      <c r="D12" s="74" t="s">
        <v>15</v>
      </c>
      <c r="E12" s="477" t="s">
        <v>174</v>
      </c>
      <c r="F12" s="76">
        <f>SUM(F13:F21)+F27+F28</f>
        <v>1818000</v>
      </c>
      <c r="G12" s="76">
        <f>SUM(G13:G21)+G27+G28</f>
        <v>0</v>
      </c>
      <c r="H12" s="76">
        <f>SUM(H13:H21)+H27+H28</f>
        <v>0</v>
      </c>
      <c r="I12" s="76">
        <f>SUM(I13:I21)</f>
        <v>4105000</v>
      </c>
      <c r="J12" s="105"/>
      <c r="K12" s="403"/>
      <c r="L12" s="376"/>
      <c r="M12" s="376"/>
      <c r="N12" s="119"/>
      <c r="O12" s="119"/>
      <c r="P12" s="119"/>
      <c r="Q12" s="119"/>
      <c r="R12" s="220">
        <f aca="true" t="shared" si="1" ref="R12:R85">F12+G12-H12</f>
        <v>1818000</v>
      </c>
    </row>
    <row r="13" spans="2:18" s="31" customFormat="1" ht="33.75">
      <c r="B13" s="51"/>
      <c r="C13" s="51"/>
      <c r="D13" s="290" t="s">
        <v>239</v>
      </c>
      <c r="E13" s="333" t="s">
        <v>380</v>
      </c>
      <c r="F13" s="404">
        <v>300000</v>
      </c>
      <c r="G13" s="396"/>
      <c r="H13" s="396"/>
      <c r="I13" s="279">
        <v>2500000</v>
      </c>
      <c r="J13" s="282"/>
      <c r="K13" s="405"/>
      <c r="L13" s="377"/>
      <c r="M13" s="377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0" t="s">
        <v>240</v>
      </c>
      <c r="E14" s="333" t="s">
        <v>381</v>
      </c>
      <c r="F14" s="404">
        <v>30000</v>
      </c>
      <c r="G14" s="396">
        <v>0</v>
      </c>
      <c r="H14" s="396"/>
      <c r="I14" s="279">
        <v>545000</v>
      </c>
      <c r="J14" s="282"/>
      <c r="K14" s="405"/>
      <c r="L14" s="377"/>
      <c r="M14" s="377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0" t="s">
        <v>10</v>
      </c>
      <c r="E15" s="333" t="s">
        <v>382</v>
      </c>
      <c r="F15" s="404">
        <v>10000</v>
      </c>
      <c r="G15" s="396"/>
      <c r="H15" s="396"/>
      <c r="I15" s="279">
        <v>80000</v>
      </c>
      <c r="J15" s="282"/>
      <c r="K15" s="405"/>
      <c r="L15" s="377"/>
      <c r="M15" s="377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0" t="s">
        <v>11</v>
      </c>
      <c r="E16" s="333" t="s">
        <v>383</v>
      </c>
      <c r="F16" s="404">
        <v>250000</v>
      </c>
      <c r="G16" s="396"/>
      <c r="H16" s="396"/>
      <c r="I16" s="279">
        <v>40000</v>
      </c>
      <c r="J16" s="282"/>
      <c r="K16" s="405"/>
      <c r="L16" s="377"/>
      <c r="M16" s="377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0" t="s">
        <v>263</v>
      </c>
      <c r="E17" s="333" t="s">
        <v>272</v>
      </c>
      <c r="F17" s="404">
        <v>300000</v>
      </c>
      <c r="G17" s="396"/>
      <c r="H17" s="396"/>
      <c r="I17" s="279">
        <v>220000</v>
      </c>
      <c r="J17" s="282"/>
      <c r="K17" s="405"/>
      <c r="L17" s="377"/>
      <c r="M17" s="377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0" t="s">
        <v>264</v>
      </c>
      <c r="E18" s="333" t="s">
        <v>312</v>
      </c>
      <c r="F18" s="404">
        <v>243000</v>
      </c>
      <c r="G18" s="396"/>
      <c r="H18" s="396"/>
      <c r="I18" s="279">
        <v>100000</v>
      </c>
      <c r="J18" s="282"/>
      <c r="K18" s="405"/>
      <c r="L18" s="377"/>
      <c r="M18" s="377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0" t="s">
        <v>265</v>
      </c>
      <c r="E19" s="478" t="s">
        <v>384</v>
      </c>
      <c r="F19" s="377">
        <v>30000</v>
      </c>
      <c r="G19" s="536"/>
      <c r="H19" s="546"/>
      <c r="I19" s="281">
        <v>300000</v>
      </c>
      <c r="J19" s="281"/>
      <c r="K19" s="425"/>
      <c r="L19" s="377"/>
      <c r="M19" s="377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89"/>
      <c r="B20" s="51"/>
      <c r="C20" s="51"/>
      <c r="D20" s="290" t="s">
        <v>266</v>
      </c>
      <c r="E20" s="478" t="s">
        <v>311</v>
      </c>
      <c r="F20" s="377">
        <v>550000</v>
      </c>
      <c r="G20" s="377"/>
      <c r="H20" s="377"/>
      <c r="I20" s="281">
        <v>70000</v>
      </c>
      <c r="J20" s="281"/>
      <c r="K20" s="425"/>
      <c r="L20" s="377"/>
      <c r="M20" s="377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89"/>
      <c r="B21" s="51"/>
      <c r="C21" s="51"/>
      <c r="D21" s="290" t="s">
        <v>267</v>
      </c>
      <c r="E21" s="478" t="s">
        <v>385</v>
      </c>
      <c r="F21" s="377">
        <v>60000</v>
      </c>
      <c r="G21" s="377"/>
      <c r="H21" s="377"/>
      <c r="I21" s="281">
        <v>250000</v>
      </c>
      <c r="J21" s="281"/>
      <c r="K21" s="425"/>
      <c r="L21" s="377"/>
      <c r="M21" s="377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5"/>
      <c r="E22" s="529"/>
      <c r="F22" s="447"/>
      <c r="G22" s="548"/>
      <c r="H22" s="378"/>
      <c r="I22" s="525"/>
      <c r="J22" s="296"/>
      <c r="K22" s="530"/>
      <c r="L22" s="378"/>
      <c r="M22" s="378"/>
      <c r="N22" s="302"/>
      <c r="O22" s="302"/>
      <c r="P22" s="302"/>
      <c r="Q22" s="302"/>
      <c r="R22" s="39">
        <f t="shared" si="1"/>
        <v>0</v>
      </c>
    </row>
    <row r="23" spans="2:18" s="31" customFormat="1" ht="26.25" thickBot="1">
      <c r="B23" s="501"/>
      <c r="C23" s="501"/>
      <c r="D23" s="502" t="s">
        <v>273</v>
      </c>
      <c r="E23" s="503" t="s">
        <v>174</v>
      </c>
      <c r="F23" s="402">
        <f>F24</f>
        <v>896913</v>
      </c>
      <c r="G23" s="402">
        <f>G24</f>
        <v>0</v>
      </c>
      <c r="H23" s="104"/>
      <c r="I23" s="104">
        <f>I24</f>
        <v>13332493</v>
      </c>
      <c r="J23" s="91"/>
      <c r="K23" s="403"/>
      <c r="L23" s="376"/>
      <c r="M23" s="376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09"/>
      <c r="C24" s="509"/>
      <c r="D24" s="510"/>
      <c r="E24" s="511" t="s">
        <v>348</v>
      </c>
      <c r="F24" s="404">
        <v>896913</v>
      </c>
      <c r="G24" s="396"/>
      <c r="H24" s="378"/>
      <c r="I24" s="279">
        <v>13332493</v>
      </c>
      <c r="J24" s="280"/>
      <c r="K24" s="405"/>
      <c r="L24" s="396"/>
      <c r="M24" s="396"/>
      <c r="N24" s="472"/>
      <c r="O24" s="472"/>
      <c r="P24" s="472"/>
      <c r="Q24" s="472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7" t="s">
        <v>174</v>
      </c>
      <c r="F25" s="376">
        <f>F26</f>
        <v>2402913</v>
      </c>
      <c r="G25" s="376">
        <f>G26</f>
        <v>0</v>
      </c>
      <c r="H25" s="376">
        <f>H26</f>
        <v>0</v>
      </c>
      <c r="I25" s="76">
        <f>I26</f>
        <v>5871561</v>
      </c>
      <c r="J25" s="282"/>
      <c r="K25" s="425"/>
      <c r="L25" s="377"/>
      <c r="M25" s="377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52" t="s">
        <v>349</v>
      </c>
      <c r="F26" s="424">
        <v>2402913</v>
      </c>
      <c r="G26" s="281"/>
      <c r="H26" s="281"/>
      <c r="I26" s="281">
        <v>5871561</v>
      </c>
      <c r="J26" s="281"/>
      <c r="K26" s="281"/>
      <c r="L26" s="281"/>
      <c r="M26" s="281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52" t="s">
        <v>269</v>
      </c>
      <c r="E27" s="653" t="s">
        <v>422</v>
      </c>
      <c r="F27" s="281">
        <v>30000</v>
      </c>
      <c r="G27" s="281"/>
      <c r="H27" s="281"/>
      <c r="I27" s="281"/>
      <c r="J27" s="281"/>
      <c r="K27" s="281"/>
      <c r="L27" s="281"/>
      <c r="M27" s="281"/>
      <c r="N27" s="119"/>
      <c r="O27" s="119"/>
      <c r="P27" s="119"/>
      <c r="Q27" s="119"/>
      <c r="R27" s="39">
        <f t="shared" si="1"/>
        <v>30000</v>
      </c>
    </row>
    <row r="28" spans="2:18" s="31" customFormat="1" ht="33.75" customHeight="1">
      <c r="B28" s="51"/>
      <c r="C28" s="51"/>
      <c r="D28" s="652" t="s">
        <v>270</v>
      </c>
      <c r="E28" s="653" t="s">
        <v>423</v>
      </c>
      <c r="F28" s="281">
        <v>15000</v>
      </c>
      <c r="G28" s="281"/>
      <c r="H28" s="281"/>
      <c r="I28" s="281"/>
      <c r="J28" s="281"/>
      <c r="K28" s="281"/>
      <c r="L28" s="281"/>
      <c r="M28" s="281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50" t="s">
        <v>271</v>
      </c>
      <c r="E29" s="529"/>
      <c r="F29" s="424"/>
      <c r="G29" s="281"/>
      <c r="H29" s="281"/>
      <c r="I29" s="281"/>
      <c r="J29" s="281"/>
      <c r="K29" s="281"/>
      <c r="L29" s="281"/>
      <c r="M29" s="281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5" t="s">
        <v>19</v>
      </c>
      <c r="F30" s="413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89"/>
      <c r="O30" s="289"/>
      <c r="P30" s="289"/>
      <c r="Q30" s="289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6" t="s">
        <v>192</v>
      </c>
      <c r="F31" s="408">
        <v>6000</v>
      </c>
      <c r="G31" s="384"/>
      <c r="H31" s="384"/>
      <c r="I31" s="34">
        <v>6000</v>
      </c>
      <c r="J31" s="81"/>
      <c r="K31" s="257"/>
      <c r="L31" s="380"/>
      <c r="M31" s="380"/>
      <c r="N31" s="289"/>
      <c r="O31" s="289"/>
      <c r="P31" s="289"/>
      <c r="Q31" s="289"/>
      <c r="R31" s="24">
        <f t="shared" si="1"/>
        <v>6000</v>
      </c>
    </row>
    <row r="32" spans="2:18" s="43" customFormat="1" ht="12.75">
      <c r="B32" s="242" t="s">
        <v>12</v>
      </c>
      <c r="C32" s="242"/>
      <c r="D32" s="242"/>
      <c r="E32" s="337" t="s">
        <v>22</v>
      </c>
      <c r="F32" s="409">
        <f>F11+F30</f>
        <v>5123826</v>
      </c>
      <c r="G32" s="409">
        <f aca="true" t="shared" si="2" ref="G32:R32">G11+G30</f>
        <v>0</v>
      </c>
      <c r="H32" s="409">
        <f t="shared" si="2"/>
        <v>0</v>
      </c>
      <c r="I32" s="409">
        <f t="shared" si="2"/>
        <v>23315054</v>
      </c>
      <c r="J32" s="409">
        <f t="shared" si="2"/>
        <v>0</v>
      </c>
      <c r="K32" s="409">
        <f t="shared" si="2"/>
        <v>0</v>
      </c>
      <c r="L32" s="409">
        <f t="shared" si="2"/>
        <v>0</v>
      </c>
      <c r="M32" s="409">
        <f t="shared" si="2"/>
        <v>0</v>
      </c>
      <c r="N32" s="409">
        <f t="shared" si="2"/>
        <v>0</v>
      </c>
      <c r="O32" s="409">
        <f t="shared" si="2"/>
        <v>0</v>
      </c>
      <c r="P32" s="409">
        <f t="shared" si="2"/>
        <v>0</v>
      </c>
      <c r="Q32" s="409">
        <f t="shared" si="2"/>
        <v>0</v>
      </c>
      <c r="R32" s="409">
        <f t="shared" si="2"/>
        <v>5123826</v>
      </c>
    </row>
    <row r="33" spans="2:18" s="49" customFormat="1" ht="12.75">
      <c r="B33" s="44" t="s">
        <v>23</v>
      </c>
      <c r="C33" s="244" t="s">
        <v>24</v>
      </c>
      <c r="D33" s="46"/>
      <c r="E33" s="608" t="s">
        <v>25</v>
      </c>
      <c r="F33" s="232">
        <f>F34</f>
        <v>1159031</v>
      </c>
      <c r="G33" s="232">
        <f>SUM(G34)</f>
        <v>0</v>
      </c>
      <c r="H33" s="232">
        <f>SUM(H34)</f>
        <v>0</v>
      </c>
      <c r="I33" s="232">
        <f>SUM(I34)</f>
        <v>807000</v>
      </c>
      <c r="J33" s="232">
        <f>SUM(J34)</f>
        <v>0</v>
      </c>
      <c r="K33" s="232"/>
      <c r="L33" s="232"/>
      <c r="M33" s="232"/>
      <c r="N33" s="236"/>
      <c r="O33" s="236"/>
      <c r="P33" s="236"/>
      <c r="Q33" s="236"/>
      <c r="R33" s="39">
        <f t="shared" si="1"/>
        <v>1159031</v>
      </c>
    </row>
    <row r="34" spans="2:18" s="49" customFormat="1" ht="84">
      <c r="B34" s="44"/>
      <c r="C34" s="50"/>
      <c r="D34" s="622" t="s">
        <v>193</v>
      </c>
      <c r="E34" s="623" t="s">
        <v>194</v>
      </c>
      <c r="F34" s="118">
        <v>1159031</v>
      </c>
      <c r="G34" s="118"/>
      <c r="H34" s="118"/>
      <c r="I34" s="118">
        <v>807000</v>
      </c>
      <c r="J34" s="118"/>
      <c r="K34" s="39"/>
      <c r="L34" s="39"/>
      <c r="M34" s="39"/>
      <c r="N34" s="236"/>
      <c r="O34" s="236"/>
      <c r="P34" s="236"/>
      <c r="Q34" s="236"/>
      <c r="R34" s="39">
        <f t="shared" si="1"/>
        <v>1159031</v>
      </c>
    </row>
    <row r="35" spans="2:18" s="49" customFormat="1" ht="12.75">
      <c r="B35" s="44"/>
      <c r="C35" s="244" t="s">
        <v>28</v>
      </c>
      <c r="D35" s="37"/>
      <c r="E35" s="335" t="s">
        <v>29</v>
      </c>
      <c r="F35" s="413">
        <f>F36</f>
        <v>100000</v>
      </c>
      <c r="G35" s="413">
        <f>G36</f>
        <v>0</v>
      </c>
      <c r="H35" s="413">
        <f>H36</f>
        <v>0</v>
      </c>
      <c r="I35" s="231">
        <v>550000</v>
      </c>
      <c r="J35" s="231">
        <f>SUM(J38:J42)</f>
        <v>0</v>
      </c>
      <c r="K35" s="407"/>
      <c r="L35" s="379"/>
      <c r="M35" s="379"/>
      <c r="N35" s="289"/>
      <c r="O35" s="289"/>
      <c r="P35" s="289"/>
      <c r="Q35" s="289"/>
      <c r="R35" s="24">
        <f t="shared" si="1"/>
        <v>100000</v>
      </c>
    </row>
    <row r="36" spans="2:18" s="49" customFormat="1" ht="48">
      <c r="B36" s="44"/>
      <c r="C36" s="221"/>
      <c r="D36" s="37" t="s">
        <v>241</v>
      </c>
      <c r="E36" s="458" t="s">
        <v>313</v>
      </c>
      <c r="F36" s="408">
        <f>F37</f>
        <v>100000</v>
      </c>
      <c r="G36" s="384"/>
      <c r="H36" s="384"/>
      <c r="I36" s="34">
        <v>550000</v>
      </c>
      <c r="J36" s="231"/>
      <c r="K36" s="407"/>
      <c r="L36" s="379"/>
      <c r="M36" s="379"/>
      <c r="N36" s="289"/>
      <c r="O36" s="289"/>
      <c r="P36" s="289"/>
      <c r="Q36" s="289"/>
      <c r="R36" s="39">
        <f t="shared" si="1"/>
        <v>100000</v>
      </c>
    </row>
    <row r="37" spans="2:18" s="49" customFormat="1" ht="67.5">
      <c r="B37" s="44"/>
      <c r="C37" s="221"/>
      <c r="D37" s="67" t="s">
        <v>239</v>
      </c>
      <c r="E37" s="459" t="s">
        <v>369</v>
      </c>
      <c r="F37" s="433">
        <v>100000</v>
      </c>
      <c r="G37" s="391"/>
      <c r="H37" s="391"/>
      <c r="I37" s="285">
        <v>550000</v>
      </c>
      <c r="J37" s="231"/>
      <c r="K37" s="407"/>
      <c r="L37" s="379"/>
      <c r="M37" s="379"/>
      <c r="N37" s="289"/>
      <c r="O37" s="289"/>
      <c r="P37" s="289"/>
      <c r="Q37" s="289"/>
      <c r="R37" s="39">
        <f t="shared" si="1"/>
        <v>100000</v>
      </c>
    </row>
    <row r="38" spans="2:18" s="26" customFormat="1" ht="12.75">
      <c r="B38" s="37" t="s">
        <v>23</v>
      </c>
      <c r="C38" s="244" t="s">
        <v>30</v>
      </c>
      <c r="D38" s="37"/>
      <c r="E38" s="335" t="s">
        <v>31</v>
      </c>
      <c r="F38" s="413">
        <f>SUM(F39:F46)</f>
        <v>6108500</v>
      </c>
      <c r="G38" s="413">
        <f>SUM(G39:G46)</f>
        <v>100000</v>
      </c>
      <c r="H38" s="413">
        <f>SUM(H39:H46)</f>
        <v>0</v>
      </c>
      <c r="I38" s="413">
        <f>SUM(I39:I46)</f>
        <v>5695000</v>
      </c>
      <c r="J38" s="231">
        <f>SUM(J39:J46)</f>
        <v>0</v>
      </c>
      <c r="K38" s="407"/>
      <c r="L38" s="379"/>
      <c r="M38" s="379"/>
      <c r="N38" s="289"/>
      <c r="O38" s="289"/>
      <c r="P38" s="289"/>
      <c r="Q38" s="289"/>
      <c r="R38" s="220">
        <f t="shared" si="1"/>
        <v>6208500</v>
      </c>
    </row>
    <row r="39" spans="2:18" s="26" customFormat="1" ht="12.75">
      <c r="B39" s="37"/>
      <c r="C39" s="221"/>
      <c r="D39" s="120" t="s">
        <v>277</v>
      </c>
      <c r="E39" s="339" t="s">
        <v>275</v>
      </c>
      <c r="F39" s="408">
        <v>21000</v>
      </c>
      <c r="G39" s="384"/>
      <c r="H39" s="384"/>
      <c r="I39" s="34">
        <v>30000</v>
      </c>
      <c r="J39" s="81"/>
      <c r="K39" s="414"/>
      <c r="L39" s="384"/>
      <c r="M39" s="384"/>
      <c r="N39" s="289"/>
      <c r="O39" s="289"/>
      <c r="P39" s="289"/>
      <c r="Q39" s="289"/>
      <c r="R39" s="39">
        <f t="shared" si="1"/>
        <v>21000</v>
      </c>
    </row>
    <row r="40" spans="2:18" s="26" customFormat="1" ht="25.5" customHeight="1">
      <c r="B40" s="37"/>
      <c r="C40" s="50"/>
      <c r="D40" s="116">
        <v>4210</v>
      </c>
      <c r="E40" s="340" t="s">
        <v>176</v>
      </c>
      <c r="F40" s="408">
        <v>250000</v>
      </c>
      <c r="G40" s="384"/>
      <c r="H40" s="384"/>
      <c r="I40" s="34">
        <v>310000</v>
      </c>
      <c r="J40" s="81"/>
      <c r="K40" s="257"/>
      <c r="L40" s="380"/>
      <c r="M40" s="380"/>
      <c r="N40" s="289"/>
      <c r="O40" s="289"/>
      <c r="P40" s="289"/>
      <c r="Q40" s="289"/>
      <c r="R40" s="39">
        <f t="shared" si="1"/>
        <v>250000</v>
      </c>
    </row>
    <row r="41" spans="2:18" s="26" customFormat="1" ht="12.75">
      <c r="B41" s="37"/>
      <c r="C41" s="50"/>
      <c r="D41" s="116">
        <v>4270</v>
      </c>
      <c r="E41" s="340" t="s">
        <v>177</v>
      </c>
      <c r="F41" s="408">
        <v>710000</v>
      </c>
      <c r="G41" s="384">
        <v>70000</v>
      </c>
      <c r="H41" s="384"/>
      <c r="I41" s="34">
        <v>680000</v>
      </c>
      <c r="J41" s="81"/>
      <c r="K41" s="257"/>
      <c r="L41" s="380"/>
      <c r="M41" s="380"/>
      <c r="N41" s="289"/>
      <c r="O41" s="289"/>
      <c r="P41" s="289"/>
      <c r="Q41" s="289"/>
      <c r="R41" s="24">
        <f t="shared" si="1"/>
        <v>780000</v>
      </c>
    </row>
    <row r="42" spans="2:18" s="26" customFormat="1" ht="12.75">
      <c r="B42" s="37"/>
      <c r="C42" s="50"/>
      <c r="D42" s="116">
        <v>4300</v>
      </c>
      <c r="E42" s="341" t="s">
        <v>175</v>
      </c>
      <c r="F42" s="408">
        <v>535000</v>
      </c>
      <c r="G42" s="384"/>
      <c r="H42" s="384"/>
      <c r="I42" s="34">
        <v>480000</v>
      </c>
      <c r="J42" s="81"/>
      <c r="K42" s="257"/>
      <c r="L42" s="380"/>
      <c r="M42" s="380"/>
      <c r="N42" s="289"/>
      <c r="O42" s="289"/>
      <c r="P42" s="289"/>
      <c r="Q42" s="289"/>
      <c r="R42" s="24">
        <f t="shared" si="1"/>
        <v>535000</v>
      </c>
    </row>
    <row r="43" spans="2:18" s="26" customFormat="1" ht="12.75">
      <c r="B43" s="37"/>
      <c r="C43" s="50"/>
      <c r="D43" s="116">
        <v>4430</v>
      </c>
      <c r="E43" s="483" t="s">
        <v>186</v>
      </c>
      <c r="F43" s="384">
        <v>40000</v>
      </c>
      <c r="G43" s="34"/>
      <c r="H43" s="34"/>
      <c r="I43" s="34"/>
      <c r="J43" s="34"/>
      <c r="K43" s="39"/>
      <c r="L43" s="39"/>
      <c r="M43" s="39"/>
      <c r="N43" s="289"/>
      <c r="O43" s="289"/>
      <c r="P43" s="289"/>
      <c r="Q43" s="289"/>
      <c r="R43" s="39">
        <f t="shared" si="1"/>
        <v>40000</v>
      </c>
    </row>
    <row r="44" spans="2:18" s="26" customFormat="1" ht="38.25">
      <c r="B44" s="37"/>
      <c r="C44" s="50"/>
      <c r="D44" s="116">
        <v>4590</v>
      </c>
      <c r="E44" s="483" t="s">
        <v>226</v>
      </c>
      <c r="F44" s="384">
        <v>2480</v>
      </c>
      <c r="G44" s="34"/>
      <c r="H44" s="34"/>
      <c r="I44" s="34"/>
      <c r="J44" s="34"/>
      <c r="K44" s="39"/>
      <c r="L44" s="39"/>
      <c r="M44" s="39"/>
      <c r="N44" s="289"/>
      <c r="O44" s="289"/>
      <c r="P44" s="289"/>
      <c r="Q44" s="289"/>
      <c r="R44" s="39">
        <f t="shared" si="1"/>
        <v>2480</v>
      </c>
    </row>
    <row r="45" spans="2:18" s="26" customFormat="1" ht="51">
      <c r="B45" s="37"/>
      <c r="C45" s="50"/>
      <c r="D45" s="116">
        <v>4600</v>
      </c>
      <c r="E45" s="656" t="s">
        <v>437</v>
      </c>
      <c r="F45" s="384">
        <v>5020</v>
      </c>
      <c r="G45" s="384"/>
      <c r="H45" s="384"/>
      <c r="I45" s="34"/>
      <c r="J45" s="81"/>
      <c r="K45" s="82"/>
      <c r="L45" s="380"/>
      <c r="M45" s="380"/>
      <c r="N45" s="289"/>
      <c r="O45" s="289"/>
      <c r="P45" s="289"/>
      <c r="Q45" s="289"/>
      <c r="R45" s="39">
        <f t="shared" si="1"/>
        <v>5020</v>
      </c>
    </row>
    <row r="46" spans="2:18" s="26" customFormat="1" ht="26.25" thickBot="1">
      <c r="B46" s="37"/>
      <c r="C46" s="50"/>
      <c r="D46" s="277" t="s">
        <v>15</v>
      </c>
      <c r="E46" s="508" t="s">
        <v>174</v>
      </c>
      <c r="F46" s="379">
        <f>SUM(F47:F66)</f>
        <v>4545000</v>
      </c>
      <c r="G46" s="379">
        <f>SUM(G47:G66)</f>
        <v>30000</v>
      </c>
      <c r="H46" s="379">
        <f>SUM(H47:H66)</f>
        <v>0</v>
      </c>
      <c r="I46" s="231">
        <f>I47+I48+I49+I50+I51+I52+I54+I55+I56+I57+I58+I53</f>
        <v>4195000</v>
      </c>
      <c r="J46" s="86"/>
      <c r="K46" s="407"/>
      <c r="L46" s="379"/>
      <c r="M46" s="379"/>
      <c r="N46" s="289"/>
      <c r="O46" s="289"/>
      <c r="P46" s="289"/>
      <c r="Q46" s="289"/>
      <c r="R46" s="220">
        <f>F46+G46-H46</f>
        <v>4575000</v>
      </c>
    </row>
    <row r="47" spans="2:18" s="26" customFormat="1" ht="67.5">
      <c r="B47" s="37"/>
      <c r="C47" s="50"/>
      <c r="D47" s="287" t="s">
        <v>239</v>
      </c>
      <c r="E47" s="334" t="s">
        <v>386</v>
      </c>
      <c r="F47" s="415">
        <v>90000</v>
      </c>
      <c r="G47" s="380"/>
      <c r="H47" s="380"/>
      <c r="I47" s="39">
        <v>500000</v>
      </c>
      <c r="J47" s="81"/>
      <c r="K47" s="257"/>
      <c r="L47" s="380"/>
      <c r="M47" s="380"/>
      <c r="N47" s="289"/>
      <c r="O47" s="289"/>
      <c r="P47" s="289"/>
      <c r="Q47" s="289"/>
      <c r="R47" s="24">
        <f t="shared" si="1"/>
        <v>90000</v>
      </c>
    </row>
    <row r="48" spans="2:18" s="26" customFormat="1" ht="67.5">
      <c r="B48" s="37"/>
      <c r="C48" s="50"/>
      <c r="D48" s="287" t="s">
        <v>240</v>
      </c>
      <c r="E48" s="333" t="s">
        <v>387</v>
      </c>
      <c r="F48" s="415">
        <v>90000</v>
      </c>
      <c r="G48" s="380"/>
      <c r="H48" s="380"/>
      <c r="I48" s="39">
        <v>1400000</v>
      </c>
      <c r="J48" s="81"/>
      <c r="K48" s="257"/>
      <c r="L48" s="380"/>
      <c r="M48" s="380"/>
      <c r="N48" s="289"/>
      <c r="O48" s="289"/>
      <c r="P48" s="289"/>
      <c r="Q48" s="289"/>
      <c r="R48" s="24">
        <f t="shared" si="1"/>
        <v>90000</v>
      </c>
    </row>
    <row r="49" spans="2:18" s="26" customFormat="1" ht="45">
      <c r="B49" s="37"/>
      <c r="C49" s="50"/>
      <c r="D49" s="287" t="s">
        <v>10</v>
      </c>
      <c r="E49" s="333" t="s">
        <v>388</v>
      </c>
      <c r="F49" s="415">
        <v>775000</v>
      </c>
      <c r="G49" s="380"/>
      <c r="H49" s="380"/>
      <c r="I49" s="39">
        <v>835000</v>
      </c>
      <c r="J49" s="81"/>
      <c r="K49" s="257"/>
      <c r="L49" s="380"/>
      <c r="M49" s="380"/>
      <c r="N49" s="289"/>
      <c r="O49" s="289"/>
      <c r="P49" s="289"/>
      <c r="Q49" s="289"/>
      <c r="R49" s="24">
        <f t="shared" si="1"/>
        <v>775000</v>
      </c>
    </row>
    <row r="50" spans="2:18" s="26" customFormat="1" ht="67.5">
      <c r="B50" s="37"/>
      <c r="C50" s="50"/>
      <c r="D50" s="287" t="s">
        <v>11</v>
      </c>
      <c r="E50" s="333" t="s">
        <v>389</v>
      </c>
      <c r="F50" s="415">
        <v>100000</v>
      </c>
      <c r="G50" s="380"/>
      <c r="H50" s="380"/>
      <c r="I50" s="39">
        <v>530000</v>
      </c>
      <c r="J50" s="81"/>
      <c r="K50" s="257"/>
      <c r="L50" s="380"/>
      <c r="M50" s="380"/>
      <c r="N50" s="289"/>
      <c r="O50" s="289"/>
      <c r="P50" s="289"/>
      <c r="Q50" s="289"/>
      <c r="R50" s="24">
        <f t="shared" si="1"/>
        <v>100000</v>
      </c>
    </row>
    <row r="51" spans="2:18" s="26" customFormat="1" ht="33.75">
      <c r="B51" s="37"/>
      <c r="C51" s="50"/>
      <c r="D51" s="287" t="s">
        <v>263</v>
      </c>
      <c r="E51" s="333" t="s">
        <v>390</v>
      </c>
      <c r="F51" s="415">
        <v>850000</v>
      </c>
      <c r="G51" s="380"/>
      <c r="H51" s="380"/>
      <c r="I51" s="39">
        <v>20000</v>
      </c>
      <c r="J51" s="81"/>
      <c r="K51" s="257"/>
      <c r="L51" s="380"/>
      <c r="M51" s="380"/>
      <c r="N51" s="289"/>
      <c r="O51" s="289"/>
      <c r="P51" s="289"/>
      <c r="Q51" s="289"/>
      <c r="R51" s="39">
        <f t="shared" si="1"/>
        <v>850000</v>
      </c>
    </row>
    <row r="52" spans="2:18" s="26" customFormat="1" ht="56.25">
      <c r="B52" s="37"/>
      <c r="C52" s="50"/>
      <c r="D52" s="287" t="s">
        <v>264</v>
      </c>
      <c r="E52" s="333" t="s">
        <v>391</v>
      </c>
      <c r="F52" s="415">
        <v>100000</v>
      </c>
      <c r="G52" s="380"/>
      <c r="H52" s="380"/>
      <c r="I52" s="39">
        <v>40000</v>
      </c>
      <c r="J52" s="81"/>
      <c r="K52" s="257"/>
      <c r="L52" s="380"/>
      <c r="M52" s="380"/>
      <c r="N52" s="289"/>
      <c r="O52" s="289"/>
      <c r="P52" s="289"/>
      <c r="Q52" s="289"/>
      <c r="R52" s="39">
        <f t="shared" si="1"/>
        <v>100000</v>
      </c>
    </row>
    <row r="53" spans="2:18" s="26" customFormat="1" ht="22.5">
      <c r="B53" s="37"/>
      <c r="C53" s="50"/>
      <c r="D53" s="287" t="s">
        <v>265</v>
      </c>
      <c r="E53" s="333" t="s">
        <v>392</v>
      </c>
      <c r="F53" s="415">
        <v>150000</v>
      </c>
      <c r="G53" s="380"/>
      <c r="H53" s="380"/>
      <c r="I53" s="39">
        <v>150000</v>
      </c>
      <c r="J53" s="81"/>
      <c r="K53" s="257"/>
      <c r="L53" s="380"/>
      <c r="M53" s="380"/>
      <c r="N53" s="289"/>
      <c r="O53" s="289"/>
      <c r="P53" s="289"/>
      <c r="Q53" s="289"/>
      <c r="R53" s="24">
        <f t="shared" si="1"/>
        <v>150000</v>
      </c>
    </row>
    <row r="54" spans="2:18" s="26" customFormat="1" ht="22.5">
      <c r="B54" s="37"/>
      <c r="C54" s="50"/>
      <c r="D54" s="287" t="s">
        <v>266</v>
      </c>
      <c r="E54" s="333" t="s">
        <v>393</v>
      </c>
      <c r="F54" s="415">
        <v>30000</v>
      </c>
      <c r="G54" s="380"/>
      <c r="H54" s="380"/>
      <c r="I54" s="39">
        <v>150000</v>
      </c>
      <c r="J54" s="81"/>
      <c r="K54" s="257"/>
      <c r="L54" s="380"/>
      <c r="M54" s="380"/>
      <c r="N54" s="289"/>
      <c r="O54" s="289"/>
      <c r="P54" s="289"/>
      <c r="Q54" s="289"/>
      <c r="R54" s="24">
        <f t="shared" si="1"/>
        <v>30000</v>
      </c>
    </row>
    <row r="55" spans="2:18" s="26" customFormat="1" ht="22.5">
      <c r="B55" s="37"/>
      <c r="C55" s="50"/>
      <c r="D55" s="287" t="s">
        <v>267</v>
      </c>
      <c r="E55" s="333" t="s">
        <v>314</v>
      </c>
      <c r="F55" s="415">
        <v>70000</v>
      </c>
      <c r="G55" s="380"/>
      <c r="H55" s="380"/>
      <c r="I55" s="39">
        <v>150000</v>
      </c>
      <c r="J55" s="81"/>
      <c r="K55" s="257"/>
      <c r="L55" s="380"/>
      <c r="M55" s="380"/>
      <c r="N55" s="289"/>
      <c r="O55" s="289"/>
      <c r="P55" s="289"/>
      <c r="Q55" s="289"/>
      <c r="R55" s="24">
        <f t="shared" si="1"/>
        <v>70000</v>
      </c>
    </row>
    <row r="56" spans="2:18" s="26" customFormat="1" ht="22.5">
      <c r="B56" s="37"/>
      <c r="C56" s="50"/>
      <c r="D56" s="287" t="s">
        <v>268</v>
      </c>
      <c r="E56" s="333" t="s">
        <v>394</v>
      </c>
      <c r="F56" s="415">
        <v>100000</v>
      </c>
      <c r="G56" s="380"/>
      <c r="H56" s="380"/>
      <c r="I56" s="39">
        <v>120000</v>
      </c>
      <c r="J56" s="81"/>
      <c r="K56" s="257"/>
      <c r="L56" s="380"/>
      <c r="M56" s="380"/>
      <c r="N56" s="289"/>
      <c r="O56" s="289"/>
      <c r="P56" s="289"/>
      <c r="Q56" s="289"/>
      <c r="R56" s="39">
        <f t="shared" si="1"/>
        <v>100000</v>
      </c>
    </row>
    <row r="57" spans="2:18" s="26" customFormat="1" ht="56.25">
      <c r="B57" s="37"/>
      <c r="C57" s="50"/>
      <c r="D57" s="287" t="s">
        <v>269</v>
      </c>
      <c r="E57" s="333" t="s">
        <v>395</v>
      </c>
      <c r="F57" s="415">
        <v>90000</v>
      </c>
      <c r="G57" s="380"/>
      <c r="H57" s="380"/>
      <c r="I57" s="39">
        <v>100000</v>
      </c>
      <c r="J57" s="81"/>
      <c r="K57" s="257"/>
      <c r="L57" s="380"/>
      <c r="M57" s="380"/>
      <c r="N57" s="289"/>
      <c r="O57" s="289"/>
      <c r="P57" s="289"/>
      <c r="Q57" s="289"/>
      <c r="R57" s="39">
        <f t="shared" si="1"/>
        <v>90000</v>
      </c>
    </row>
    <row r="58" spans="2:18" s="26" customFormat="1" ht="57" thickBot="1">
      <c r="B58" s="141"/>
      <c r="C58" s="225"/>
      <c r="D58" s="555" t="s">
        <v>270</v>
      </c>
      <c r="E58" s="529" t="s">
        <v>396</v>
      </c>
      <c r="F58" s="556">
        <v>90000</v>
      </c>
      <c r="G58" s="385"/>
      <c r="H58" s="385"/>
      <c r="I58" s="146">
        <v>200000</v>
      </c>
      <c r="J58" s="224"/>
      <c r="K58" s="417"/>
      <c r="L58" s="385"/>
      <c r="M58" s="385"/>
      <c r="N58" s="304"/>
      <c r="O58" s="304"/>
      <c r="P58" s="304"/>
      <c r="Q58" s="304"/>
      <c r="R58" s="146">
        <f t="shared" si="1"/>
        <v>90000</v>
      </c>
    </row>
    <row r="59" spans="2:18" s="26" customFormat="1" ht="45">
      <c r="B59" s="557"/>
      <c r="C59" s="558"/>
      <c r="D59" s="559" t="s">
        <v>271</v>
      </c>
      <c r="E59" s="511" t="s">
        <v>397</v>
      </c>
      <c r="F59" s="560">
        <v>1800000</v>
      </c>
      <c r="G59" s="561"/>
      <c r="H59" s="561"/>
      <c r="I59" s="561"/>
      <c r="J59" s="562"/>
      <c r="K59" s="563"/>
      <c r="L59" s="561"/>
      <c r="M59" s="561"/>
      <c r="N59" s="564"/>
      <c r="O59" s="564"/>
      <c r="P59" s="564"/>
      <c r="Q59" s="564"/>
      <c r="R59" s="551">
        <f t="shared" si="1"/>
        <v>1800000</v>
      </c>
    </row>
    <row r="60" spans="2:18" s="26" customFormat="1" ht="67.5">
      <c r="B60" s="37"/>
      <c r="C60" s="50"/>
      <c r="D60" s="287" t="s">
        <v>296</v>
      </c>
      <c r="E60" s="333" t="s">
        <v>398</v>
      </c>
      <c r="F60" s="415">
        <v>30000</v>
      </c>
      <c r="G60" s="380"/>
      <c r="H60" s="380"/>
      <c r="I60" s="380"/>
      <c r="J60" s="81"/>
      <c r="K60" s="257"/>
      <c r="L60" s="380"/>
      <c r="M60" s="380"/>
      <c r="N60" s="289"/>
      <c r="O60" s="289"/>
      <c r="P60" s="289"/>
      <c r="Q60" s="289"/>
      <c r="R60" s="39">
        <f aca="true" t="shared" si="3" ref="R60:R66">F60+G60-H60</f>
        <v>30000</v>
      </c>
    </row>
    <row r="61" spans="2:18" s="26" customFormat="1" ht="22.5">
      <c r="B61" s="37"/>
      <c r="C61" s="50"/>
      <c r="D61" s="287" t="s">
        <v>424</v>
      </c>
      <c r="E61" s="333" t="s">
        <v>434</v>
      </c>
      <c r="F61" s="415">
        <v>50000</v>
      </c>
      <c r="G61" s="380"/>
      <c r="H61" s="380"/>
      <c r="I61" s="380"/>
      <c r="J61" s="81"/>
      <c r="K61" s="257"/>
      <c r="L61" s="380"/>
      <c r="M61" s="380"/>
      <c r="N61" s="289"/>
      <c r="O61" s="289"/>
      <c r="P61" s="289"/>
      <c r="Q61" s="289"/>
      <c r="R61" s="39">
        <f t="shared" si="3"/>
        <v>50000</v>
      </c>
    </row>
    <row r="62" spans="2:18" s="26" customFormat="1" ht="22.5">
      <c r="B62" s="37"/>
      <c r="C62" s="50"/>
      <c r="D62" s="287" t="s">
        <v>425</v>
      </c>
      <c r="E62" s="333" t="s">
        <v>433</v>
      </c>
      <c r="F62" s="415">
        <v>30000</v>
      </c>
      <c r="G62" s="380"/>
      <c r="H62" s="380"/>
      <c r="I62" s="380"/>
      <c r="J62" s="81"/>
      <c r="K62" s="257"/>
      <c r="L62" s="380"/>
      <c r="M62" s="380"/>
      <c r="N62" s="289"/>
      <c r="O62" s="289"/>
      <c r="P62" s="289"/>
      <c r="Q62" s="289"/>
      <c r="R62" s="39">
        <f t="shared" si="3"/>
        <v>30000</v>
      </c>
    </row>
    <row r="63" spans="2:18" s="26" customFormat="1" ht="33.75">
      <c r="B63" s="37"/>
      <c r="C63" s="50"/>
      <c r="D63" s="287" t="s">
        <v>426</v>
      </c>
      <c r="E63" s="333" t="s">
        <v>432</v>
      </c>
      <c r="F63" s="415">
        <v>30000</v>
      </c>
      <c r="G63" s="380"/>
      <c r="H63" s="380"/>
      <c r="I63" s="380"/>
      <c r="J63" s="81"/>
      <c r="K63" s="257"/>
      <c r="L63" s="380"/>
      <c r="M63" s="380"/>
      <c r="N63" s="289"/>
      <c r="O63" s="289"/>
      <c r="P63" s="289"/>
      <c r="Q63" s="289"/>
      <c r="R63" s="39">
        <f t="shared" si="3"/>
        <v>30000</v>
      </c>
    </row>
    <row r="64" spans="2:18" s="26" customFormat="1" ht="45">
      <c r="B64" s="37"/>
      <c r="C64" s="50"/>
      <c r="D64" s="287" t="s">
        <v>427</v>
      </c>
      <c r="E64" s="333" t="s">
        <v>430</v>
      </c>
      <c r="F64" s="415">
        <v>50000</v>
      </c>
      <c r="G64" s="380"/>
      <c r="H64" s="380"/>
      <c r="I64" s="380"/>
      <c r="J64" s="81"/>
      <c r="K64" s="257"/>
      <c r="L64" s="380"/>
      <c r="M64" s="380"/>
      <c r="N64" s="289"/>
      <c r="O64" s="289"/>
      <c r="P64" s="289"/>
      <c r="Q64" s="289"/>
      <c r="R64" s="39">
        <f t="shared" si="3"/>
        <v>50000</v>
      </c>
    </row>
    <row r="65" spans="2:18" s="26" customFormat="1" ht="33.75">
      <c r="B65" s="37"/>
      <c r="C65" s="50"/>
      <c r="D65" s="287" t="s">
        <v>428</v>
      </c>
      <c r="E65" s="333" t="s">
        <v>431</v>
      </c>
      <c r="F65" s="415">
        <v>20000</v>
      </c>
      <c r="G65" s="380"/>
      <c r="H65" s="380"/>
      <c r="I65" s="380"/>
      <c r="J65" s="81"/>
      <c r="K65" s="257"/>
      <c r="L65" s="380"/>
      <c r="M65" s="380"/>
      <c r="N65" s="289"/>
      <c r="O65" s="289"/>
      <c r="P65" s="289"/>
      <c r="Q65" s="289"/>
      <c r="R65" s="39">
        <f t="shared" si="3"/>
        <v>20000</v>
      </c>
    </row>
    <row r="66" spans="2:18" s="26" customFormat="1" ht="33.75">
      <c r="B66" s="37"/>
      <c r="C66" s="50"/>
      <c r="D66" s="287" t="s">
        <v>440</v>
      </c>
      <c r="E66" s="657" t="s">
        <v>439</v>
      </c>
      <c r="F66" s="415"/>
      <c r="G66" s="380">
        <v>30000</v>
      </c>
      <c r="H66" s="380"/>
      <c r="I66" s="380"/>
      <c r="J66" s="81"/>
      <c r="K66" s="257"/>
      <c r="L66" s="380"/>
      <c r="M66" s="380"/>
      <c r="N66" s="289"/>
      <c r="O66" s="289"/>
      <c r="P66" s="289"/>
      <c r="Q66" s="289"/>
      <c r="R66" s="39">
        <f t="shared" si="3"/>
        <v>30000</v>
      </c>
    </row>
    <row r="67" spans="2:18" ht="15">
      <c r="B67" s="68" t="s">
        <v>23</v>
      </c>
      <c r="C67" s="242"/>
      <c r="D67" s="242"/>
      <c r="E67" s="342" t="s">
        <v>33</v>
      </c>
      <c r="F67" s="409">
        <f>F33+F38+F35</f>
        <v>7367531</v>
      </c>
      <c r="G67" s="381">
        <f>G33+G38+G35</f>
        <v>100000</v>
      </c>
      <c r="H67" s="409">
        <f>H33+H38+H35</f>
        <v>0</v>
      </c>
      <c r="I67" s="409">
        <f>I33+I38+I35</f>
        <v>7052000</v>
      </c>
      <c r="J67" s="243">
        <f>J33+J38</f>
        <v>0</v>
      </c>
      <c r="K67" s="410"/>
      <c r="L67" s="381"/>
      <c r="M67" s="381"/>
      <c r="N67" s="451"/>
      <c r="O67" s="451"/>
      <c r="P67" s="451"/>
      <c r="Q67" s="451"/>
      <c r="R67" s="528">
        <f t="shared" si="1"/>
        <v>7467531</v>
      </c>
    </row>
    <row r="68" spans="2:18" s="26" customFormat="1" ht="25.5">
      <c r="B68" s="52" t="s">
        <v>34</v>
      </c>
      <c r="C68" s="244" t="s">
        <v>35</v>
      </c>
      <c r="D68" s="37"/>
      <c r="E68" s="479" t="s">
        <v>36</v>
      </c>
      <c r="F68" s="379">
        <f aca="true" t="shared" si="4" ref="F68:K68">SUM(F70:F76)+F69</f>
        <v>763000</v>
      </c>
      <c r="G68" s="379">
        <f t="shared" si="4"/>
        <v>0</v>
      </c>
      <c r="H68" s="379">
        <f t="shared" si="4"/>
        <v>0</v>
      </c>
      <c r="I68" s="231">
        <f t="shared" si="4"/>
        <v>1101100</v>
      </c>
      <c r="J68" s="231">
        <f t="shared" si="4"/>
        <v>0</v>
      </c>
      <c r="K68" s="407">
        <f t="shared" si="4"/>
        <v>0</v>
      </c>
      <c r="L68" s="379"/>
      <c r="M68" s="379"/>
      <c r="N68" s="289"/>
      <c r="O68" s="289"/>
      <c r="P68" s="289"/>
      <c r="Q68" s="289"/>
      <c r="R68" s="39">
        <f t="shared" si="1"/>
        <v>763000</v>
      </c>
    </row>
    <row r="69" spans="2:18" s="26" customFormat="1" ht="25.5">
      <c r="B69" s="37"/>
      <c r="C69" s="50"/>
      <c r="D69" s="120" t="s">
        <v>198</v>
      </c>
      <c r="E69" s="336" t="s">
        <v>232</v>
      </c>
      <c r="F69" s="408">
        <v>5000</v>
      </c>
      <c r="G69" s="384"/>
      <c r="H69" s="384"/>
      <c r="I69" s="34">
        <v>5000</v>
      </c>
      <c r="J69" s="82"/>
      <c r="K69" s="257"/>
      <c r="L69" s="380"/>
      <c r="M69" s="380"/>
      <c r="N69" s="289"/>
      <c r="O69" s="289"/>
      <c r="P69" s="289"/>
      <c r="Q69" s="289"/>
      <c r="R69" s="39">
        <f t="shared" si="1"/>
        <v>5000</v>
      </c>
    </row>
    <row r="70" spans="2:18" s="26" customFormat="1" ht="12.75">
      <c r="B70" s="37"/>
      <c r="C70" s="50"/>
      <c r="D70" s="120" t="s">
        <v>195</v>
      </c>
      <c r="E70" s="336" t="s">
        <v>178</v>
      </c>
      <c r="F70" s="408">
        <v>50000</v>
      </c>
      <c r="G70" s="384"/>
      <c r="H70" s="384"/>
      <c r="I70" s="34">
        <v>45000</v>
      </c>
      <c r="J70" s="86"/>
      <c r="K70" s="257"/>
      <c r="L70" s="380"/>
      <c r="M70" s="380"/>
      <c r="N70" s="289"/>
      <c r="O70" s="289"/>
      <c r="P70" s="289"/>
      <c r="Q70" s="289"/>
      <c r="R70" s="24">
        <f t="shared" si="1"/>
        <v>50000</v>
      </c>
    </row>
    <row r="71" spans="2:18" s="26" customFormat="1" ht="12.75">
      <c r="B71" s="37"/>
      <c r="C71" s="50"/>
      <c r="D71" s="120" t="s">
        <v>204</v>
      </c>
      <c r="E71" s="336" t="s">
        <v>177</v>
      </c>
      <c r="F71" s="408">
        <v>70000</v>
      </c>
      <c r="G71" s="384"/>
      <c r="H71" s="384"/>
      <c r="I71" s="34">
        <v>30000</v>
      </c>
      <c r="J71" s="86"/>
      <c r="K71" s="257"/>
      <c r="L71" s="380"/>
      <c r="M71" s="380"/>
      <c r="N71" s="289"/>
      <c r="O71" s="289"/>
      <c r="P71" s="289"/>
      <c r="Q71" s="289"/>
      <c r="R71" s="24">
        <f t="shared" si="1"/>
        <v>70000</v>
      </c>
    </row>
    <row r="72" spans="2:18" s="26" customFormat="1" ht="12.75">
      <c r="B72" s="37"/>
      <c r="C72" s="50"/>
      <c r="D72" s="116">
        <v>4300</v>
      </c>
      <c r="E72" s="343" t="s">
        <v>175</v>
      </c>
      <c r="F72" s="408">
        <v>24000</v>
      </c>
      <c r="G72" s="384"/>
      <c r="H72" s="384"/>
      <c r="I72" s="34">
        <v>19000</v>
      </c>
      <c r="J72" s="86"/>
      <c r="K72" s="257"/>
      <c r="L72" s="380"/>
      <c r="M72" s="380"/>
      <c r="N72" s="289"/>
      <c r="O72" s="289"/>
      <c r="P72" s="289"/>
      <c r="Q72" s="289"/>
      <c r="R72" s="24">
        <f t="shared" si="1"/>
        <v>24000</v>
      </c>
    </row>
    <row r="73" spans="2:18" s="26" customFormat="1" ht="12.75">
      <c r="B73" s="37"/>
      <c r="C73" s="50"/>
      <c r="D73" s="116">
        <v>4350</v>
      </c>
      <c r="E73" s="343" t="s">
        <v>285</v>
      </c>
      <c r="F73" s="408">
        <v>2500</v>
      </c>
      <c r="G73" s="384"/>
      <c r="H73" s="384"/>
      <c r="I73" s="34"/>
      <c r="J73" s="86"/>
      <c r="K73" s="257"/>
      <c r="L73" s="380"/>
      <c r="M73" s="380"/>
      <c r="N73" s="289"/>
      <c r="O73" s="289"/>
      <c r="P73" s="289"/>
      <c r="Q73" s="289"/>
      <c r="R73" s="24">
        <f t="shared" si="1"/>
        <v>2500</v>
      </c>
    </row>
    <row r="74" spans="2:18" s="26" customFormat="1" ht="38.25">
      <c r="B74" s="37"/>
      <c r="C74" s="50"/>
      <c r="D74" s="116">
        <v>4370</v>
      </c>
      <c r="E74" s="343" t="s">
        <v>399</v>
      </c>
      <c r="F74" s="408">
        <v>8500</v>
      </c>
      <c r="G74" s="384"/>
      <c r="H74" s="384"/>
      <c r="I74" s="34"/>
      <c r="J74" s="86"/>
      <c r="K74" s="257"/>
      <c r="L74" s="380"/>
      <c r="M74" s="380"/>
      <c r="N74" s="289"/>
      <c r="O74" s="289"/>
      <c r="P74" s="289"/>
      <c r="Q74" s="289"/>
      <c r="R74" s="24">
        <f t="shared" si="1"/>
        <v>8500</v>
      </c>
    </row>
    <row r="75" spans="2:18" s="26" customFormat="1" ht="12.75">
      <c r="B75" s="37"/>
      <c r="C75" s="50"/>
      <c r="D75" s="116">
        <v>4430</v>
      </c>
      <c r="E75" s="483" t="s">
        <v>186</v>
      </c>
      <c r="F75" s="408">
        <v>3000</v>
      </c>
      <c r="G75" s="384"/>
      <c r="H75" s="384"/>
      <c r="I75" s="34">
        <v>2100</v>
      </c>
      <c r="J75" s="231"/>
      <c r="K75" s="257"/>
      <c r="L75" s="380"/>
      <c r="M75" s="380"/>
      <c r="N75" s="289"/>
      <c r="O75" s="289"/>
      <c r="P75" s="289"/>
      <c r="Q75" s="289"/>
      <c r="R75" s="24">
        <f t="shared" si="1"/>
        <v>3000</v>
      </c>
    </row>
    <row r="76" spans="2:18" s="26" customFormat="1" ht="24.75" customHeight="1">
      <c r="B76" s="37"/>
      <c r="C76" s="50"/>
      <c r="D76" s="283">
        <v>6050</v>
      </c>
      <c r="E76" s="477" t="s">
        <v>174</v>
      </c>
      <c r="F76" s="419">
        <f>F77+F79</f>
        <v>600000</v>
      </c>
      <c r="G76" s="387">
        <f>G77+G78</f>
        <v>0</v>
      </c>
      <c r="H76" s="387">
        <f>H77+H78</f>
        <v>0</v>
      </c>
      <c r="I76" s="111">
        <v>1000000</v>
      </c>
      <c r="J76" s="231"/>
      <c r="K76" s="414"/>
      <c r="L76" s="384"/>
      <c r="M76" s="384"/>
      <c r="N76" s="289"/>
      <c r="O76" s="289"/>
      <c r="P76" s="289"/>
      <c r="Q76" s="289"/>
      <c r="R76" s="39">
        <f t="shared" si="1"/>
        <v>600000</v>
      </c>
    </row>
    <row r="77" spans="2:18" s="26" customFormat="1" ht="35.25" customHeight="1">
      <c r="B77" s="37"/>
      <c r="C77" s="50"/>
      <c r="D77" s="116">
        <v>1</v>
      </c>
      <c r="E77" s="333" t="s">
        <v>401</v>
      </c>
      <c r="F77" s="415">
        <v>500000</v>
      </c>
      <c r="G77" s="380"/>
      <c r="H77" s="380"/>
      <c r="I77" s="39">
        <v>1000000</v>
      </c>
      <c r="J77" s="86"/>
      <c r="K77" s="257"/>
      <c r="L77" s="380"/>
      <c r="M77" s="380"/>
      <c r="N77" s="289"/>
      <c r="O77" s="289"/>
      <c r="P77" s="289"/>
      <c r="Q77" s="289"/>
      <c r="R77" s="39">
        <f t="shared" si="1"/>
        <v>500000</v>
      </c>
    </row>
    <row r="78" spans="2:18" s="26" customFormat="1" ht="35.25" customHeight="1" hidden="1">
      <c r="B78" s="37"/>
      <c r="C78" s="50"/>
      <c r="D78" s="116"/>
      <c r="E78" s="333"/>
      <c r="F78" s="415"/>
      <c r="G78" s="380"/>
      <c r="H78" s="380"/>
      <c r="I78" s="39"/>
      <c r="J78" s="86"/>
      <c r="K78" s="257"/>
      <c r="L78" s="380"/>
      <c r="M78" s="380"/>
      <c r="N78" s="289"/>
      <c r="O78" s="289"/>
      <c r="P78" s="289"/>
      <c r="Q78" s="289"/>
      <c r="R78" s="39">
        <f t="shared" si="1"/>
        <v>0</v>
      </c>
    </row>
    <row r="79" spans="2:18" s="26" customFormat="1" ht="62.25" customHeight="1">
      <c r="B79" s="37"/>
      <c r="C79" s="50"/>
      <c r="D79" s="116">
        <v>2</v>
      </c>
      <c r="E79" s="333" t="s">
        <v>400</v>
      </c>
      <c r="F79" s="415">
        <v>100000</v>
      </c>
      <c r="G79" s="380"/>
      <c r="H79" s="380"/>
      <c r="I79" s="39"/>
      <c r="J79" s="86"/>
      <c r="K79" s="257"/>
      <c r="L79" s="380"/>
      <c r="M79" s="380"/>
      <c r="N79" s="289"/>
      <c r="O79" s="289"/>
      <c r="P79" s="289"/>
      <c r="Q79" s="289"/>
      <c r="R79" s="39">
        <f t="shared" si="1"/>
        <v>100000</v>
      </c>
    </row>
    <row r="80" spans="2:18" s="26" customFormat="1" ht="25.5">
      <c r="B80" s="52" t="s">
        <v>34</v>
      </c>
      <c r="C80" s="244" t="s">
        <v>37</v>
      </c>
      <c r="D80" s="37"/>
      <c r="E80" s="123" t="s">
        <v>38</v>
      </c>
      <c r="F80" s="111">
        <f>SUM(F81:F84)</f>
        <v>4070000</v>
      </c>
      <c r="G80" s="111">
        <f>SUM(G81:G84)</f>
        <v>2000000</v>
      </c>
      <c r="H80" s="111">
        <f>SUM(H81:H84)</f>
        <v>0</v>
      </c>
      <c r="I80" s="111">
        <f>SUM(I81:I84)</f>
        <v>4177000</v>
      </c>
      <c r="J80" s="111">
        <f>SUM(J81:J84)</f>
        <v>0</v>
      </c>
      <c r="K80" s="111"/>
      <c r="L80" s="111"/>
      <c r="M80" s="111"/>
      <c r="N80" s="289"/>
      <c r="O80" s="289"/>
      <c r="P80" s="289"/>
      <c r="Q80" s="289"/>
      <c r="R80" s="39">
        <f t="shared" si="1"/>
        <v>6070000</v>
      </c>
    </row>
    <row r="81" spans="2:18" s="26" customFormat="1" ht="12.75">
      <c r="B81" s="52"/>
      <c r="C81" s="50"/>
      <c r="D81" s="116">
        <v>4300</v>
      </c>
      <c r="E81" s="117" t="s">
        <v>175</v>
      </c>
      <c r="F81" s="34">
        <v>170000</v>
      </c>
      <c r="G81" s="34"/>
      <c r="H81" s="34"/>
      <c r="I81" s="34">
        <v>80000</v>
      </c>
      <c r="J81" s="39"/>
      <c r="K81" s="39"/>
      <c r="L81" s="39"/>
      <c r="M81" s="39"/>
      <c r="N81" s="289"/>
      <c r="O81" s="289"/>
      <c r="P81" s="289"/>
      <c r="Q81" s="289"/>
      <c r="R81" s="39">
        <f t="shared" si="1"/>
        <v>170000</v>
      </c>
    </row>
    <row r="82" spans="2:18" ht="12.75">
      <c r="B82" s="74"/>
      <c r="C82" s="51" t="s">
        <v>0</v>
      </c>
      <c r="D82" s="121" t="s">
        <v>200</v>
      </c>
      <c r="E82" s="344" t="s">
        <v>186</v>
      </c>
      <c r="F82" s="421">
        <v>40000</v>
      </c>
      <c r="G82" s="389"/>
      <c r="H82" s="389"/>
      <c r="I82" s="104">
        <v>66000</v>
      </c>
      <c r="J82" s="105"/>
      <c r="K82" s="422"/>
      <c r="L82" s="388"/>
      <c r="M82" s="388"/>
      <c r="N82" s="116"/>
      <c r="O82" s="116"/>
      <c r="P82" s="116"/>
      <c r="Q82" s="116"/>
      <c r="R82" s="24">
        <f t="shared" si="1"/>
        <v>40000</v>
      </c>
    </row>
    <row r="83" spans="2:18" ht="38.25">
      <c r="B83" s="74"/>
      <c r="C83" s="51"/>
      <c r="D83" s="121" t="s">
        <v>196</v>
      </c>
      <c r="E83" s="344" t="s">
        <v>226</v>
      </c>
      <c r="F83" s="421">
        <v>960000</v>
      </c>
      <c r="G83" s="389"/>
      <c r="H83" s="389"/>
      <c r="I83" s="104">
        <v>60000</v>
      </c>
      <c r="J83" s="105"/>
      <c r="K83" s="422"/>
      <c r="L83" s="388"/>
      <c r="M83" s="388"/>
      <c r="N83" s="116"/>
      <c r="O83" s="116"/>
      <c r="P83" s="116"/>
      <c r="Q83" s="116"/>
      <c r="R83" s="24">
        <f t="shared" si="1"/>
        <v>960000</v>
      </c>
    </row>
    <row r="84" spans="2:18" ht="38.25">
      <c r="B84" s="74"/>
      <c r="C84" s="51"/>
      <c r="D84" s="201" t="s">
        <v>39</v>
      </c>
      <c r="E84" s="344" t="s">
        <v>179</v>
      </c>
      <c r="F84" s="402">
        <f>F85</f>
        <v>2900000</v>
      </c>
      <c r="G84" s="402">
        <f>G85</f>
        <v>2000000</v>
      </c>
      <c r="H84" s="402">
        <f>H85</f>
        <v>0</v>
      </c>
      <c r="I84" s="76">
        <v>3971000</v>
      </c>
      <c r="J84" s="105"/>
      <c r="K84" s="423"/>
      <c r="L84" s="389"/>
      <c r="M84" s="389"/>
      <c r="N84" s="116"/>
      <c r="O84" s="116"/>
      <c r="P84" s="116"/>
      <c r="Q84" s="116"/>
      <c r="R84" s="24">
        <f t="shared" si="1"/>
        <v>4900000</v>
      </c>
    </row>
    <row r="85" spans="2:18" ht="12.75">
      <c r="B85" s="74"/>
      <c r="C85" s="51"/>
      <c r="D85" s="121" t="s">
        <v>239</v>
      </c>
      <c r="E85" s="345" t="s">
        <v>315</v>
      </c>
      <c r="F85" s="424">
        <v>2900000</v>
      </c>
      <c r="G85" s="377">
        <v>2000000</v>
      </c>
      <c r="H85" s="377"/>
      <c r="I85" s="281">
        <v>3971000</v>
      </c>
      <c r="J85" s="282"/>
      <c r="K85" s="425"/>
      <c r="L85" s="377"/>
      <c r="M85" s="377"/>
      <c r="N85" s="116"/>
      <c r="O85" s="116"/>
      <c r="P85" s="116"/>
      <c r="Q85" s="116"/>
      <c r="R85" s="24">
        <f t="shared" si="1"/>
        <v>4900000</v>
      </c>
    </row>
    <row r="86" spans="2:18" ht="15">
      <c r="B86" s="68" t="s">
        <v>34</v>
      </c>
      <c r="C86" s="242"/>
      <c r="D86" s="242"/>
      <c r="E86" s="337" t="s">
        <v>41</v>
      </c>
      <c r="F86" s="409">
        <f aca="true" t="shared" si="5" ref="F86:Q86">F68+F80</f>
        <v>4833000</v>
      </c>
      <c r="G86" s="381">
        <f t="shared" si="5"/>
        <v>2000000</v>
      </c>
      <c r="H86" s="409">
        <f t="shared" si="5"/>
        <v>0</v>
      </c>
      <c r="I86" s="243">
        <f t="shared" si="5"/>
        <v>5278100</v>
      </c>
      <c r="J86" s="409">
        <f t="shared" si="5"/>
        <v>0</v>
      </c>
      <c r="K86" s="409">
        <f t="shared" si="5"/>
        <v>0</v>
      </c>
      <c r="L86" s="409">
        <f t="shared" si="5"/>
        <v>0</v>
      </c>
      <c r="M86" s="381">
        <f t="shared" si="5"/>
        <v>0</v>
      </c>
      <c r="N86" s="409">
        <f t="shared" si="5"/>
        <v>0</v>
      </c>
      <c r="O86" s="409">
        <f t="shared" si="5"/>
        <v>0</v>
      </c>
      <c r="P86" s="409">
        <f t="shared" si="5"/>
        <v>0</v>
      </c>
      <c r="Q86" s="409">
        <f t="shared" si="5"/>
        <v>0</v>
      </c>
      <c r="R86" s="527">
        <f aca="true" t="shared" si="6" ref="R86:R160">F86+G86-H86</f>
        <v>6833000</v>
      </c>
    </row>
    <row r="87" spans="2:18" s="26" customFormat="1" ht="25.5">
      <c r="B87" s="21" t="s">
        <v>42</v>
      </c>
      <c r="C87" s="240" t="s">
        <v>43</v>
      </c>
      <c r="D87" s="222"/>
      <c r="E87" s="332" t="s">
        <v>215</v>
      </c>
      <c r="F87" s="426">
        <f>SUM(F88:F92)</f>
        <v>388190</v>
      </c>
      <c r="G87" s="496">
        <f aca="true" t="shared" si="7" ref="G87:O87">SUM(G88:G91)</f>
        <v>0</v>
      </c>
      <c r="H87" s="426">
        <f t="shared" si="7"/>
        <v>0</v>
      </c>
      <c r="I87" s="426">
        <f t="shared" si="7"/>
        <v>289088</v>
      </c>
      <c r="J87" s="426">
        <f t="shared" si="7"/>
        <v>0</v>
      </c>
      <c r="K87" s="426">
        <f t="shared" si="7"/>
        <v>0</v>
      </c>
      <c r="L87" s="426">
        <f t="shared" si="7"/>
        <v>0</v>
      </c>
      <c r="M87" s="496">
        <f t="shared" si="7"/>
        <v>0</v>
      </c>
      <c r="N87" s="426">
        <f t="shared" si="7"/>
        <v>0</v>
      </c>
      <c r="O87" s="426">
        <f t="shared" si="7"/>
        <v>0</v>
      </c>
      <c r="P87" s="426" t="e">
        <f>SUM(P88:P91)-#REF!</f>
        <v>#REF!</v>
      </c>
      <c r="Q87" s="426">
        <f>SUM(Q88:Q91)</f>
        <v>0</v>
      </c>
      <c r="R87" s="24">
        <f t="shared" si="6"/>
        <v>388190</v>
      </c>
    </row>
    <row r="88" spans="2:18" s="26" customFormat="1" ht="25.5">
      <c r="B88" s="37"/>
      <c r="C88" s="50"/>
      <c r="D88" s="120" t="s">
        <v>227</v>
      </c>
      <c r="E88" s="339" t="s">
        <v>183</v>
      </c>
      <c r="F88" s="408">
        <v>690</v>
      </c>
      <c r="G88" s="384"/>
      <c r="H88" s="384"/>
      <c r="I88" s="34">
        <v>248</v>
      </c>
      <c r="J88" s="81"/>
      <c r="K88" s="414"/>
      <c r="L88" s="384"/>
      <c r="M88" s="384"/>
      <c r="N88" s="289"/>
      <c r="O88" s="289"/>
      <c r="P88" s="289"/>
      <c r="Q88" s="289"/>
      <c r="R88" s="24">
        <f t="shared" si="6"/>
        <v>690</v>
      </c>
    </row>
    <row r="89" spans="2:18" s="26" customFormat="1" ht="12.75">
      <c r="B89" s="37"/>
      <c r="C89" s="50"/>
      <c r="D89" s="120" t="s">
        <v>228</v>
      </c>
      <c r="E89" s="346" t="s">
        <v>180</v>
      </c>
      <c r="F89" s="408">
        <v>100</v>
      </c>
      <c r="G89" s="384"/>
      <c r="H89" s="384"/>
      <c r="I89" s="34">
        <v>35</v>
      </c>
      <c r="J89" s="81"/>
      <c r="K89" s="414"/>
      <c r="L89" s="384"/>
      <c r="M89" s="384"/>
      <c r="N89" s="289"/>
      <c r="O89" s="289"/>
      <c r="P89" s="289"/>
      <c r="Q89" s="289"/>
      <c r="R89" s="24">
        <f t="shared" si="6"/>
        <v>100</v>
      </c>
    </row>
    <row r="90" spans="2:18" s="26" customFormat="1" ht="12.75">
      <c r="B90" s="37"/>
      <c r="C90" s="50"/>
      <c r="D90" s="120" t="s">
        <v>277</v>
      </c>
      <c r="E90" s="346" t="s">
        <v>276</v>
      </c>
      <c r="F90" s="408">
        <v>8400</v>
      </c>
      <c r="G90" s="384"/>
      <c r="H90" s="384"/>
      <c r="I90" s="34">
        <v>12000</v>
      </c>
      <c r="J90" s="81"/>
      <c r="K90" s="414"/>
      <c r="L90" s="384"/>
      <c r="M90" s="384"/>
      <c r="N90" s="289"/>
      <c r="O90" s="289"/>
      <c r="P90" s="289"/>
      <c r="Q90" s="289"/>
      <c r="R90" s="24">
        <f t="shared" si="6"/>
        <v>8400</v>
      </c>
    </row>
    <row r="91" spans="2:18" s="26" customFormat="1" ht="12.75">
      <c r="B91" s="37"/>
      <c r="C91" s="50"/>
      <c r="D91" s="116">
        <v>4300</v>
      </c>
      <c r="E91" s="341" t="s">
        <v>175</v>
      </c>
      <c r="F91" s="408">
        <v>329000</v>
      </c>
      <c r="G91" s="384"/>
      <c r="H91" s="384"/>
      <c r="I91" s="34">
        <v>276805</v>
      </c>
      <c r="J91" s="82"/>
      <c r="K91" s="257"/>
      <c r="L91" s="380"/>
      <c r="M91" s="380"/>
      <c r="N91" s="289"/>
      <c r="O91" s="289"/>
      <c r="P91" s="289"/>
      <c r="Q91" s="289"/>
      <c r="R91" s="24">
        <f t="shared" si="6"/>
        <v>329000</v>
      </c>
    </row>
    <row r="92" spans="2:18" s="26" customFormat="1" ht="25.5">
      <c r="B92" s="37"/>
      <c r="C92" s="50"/>
      <c r="D92" s="283">
        <v>6050</v>
      </c>
      <c r="E92" s="341" t="s">
        <v>174</v>
      </c>
      <c r="F92" s="419">
        <f>F93</f>
        <v>50000</v>
      </c>
      <c r="G92" s="384"/>
      <c r="H92" s="384"/>
      <c r="I92" s="34"/>
      <c r="J92" s="82"/>
      <c r="K92" s="257"/>
      <c r="L92" s="380"/>
      <c r="M92" s="380"/>
      <c r="N92" s="289"/>
      <c r="O92" s="289"/>
      <c r="P92" s="289"/>
      <c r="Q92" s="289"/>
      <c r="R92" s="24">
        <f t="shared" si="6"/>
        <v>50000</v>
      </c>
    </row>
    <row r="93" spans="2:18" s="26" customFormat="1" ht="33.75">
      <c r="B93" s="37"/>
      <c r="C93" s="50"/>
      <c r="D93" s="116">
        <v>1</v>
      </c>
      <c r="E93" s="625" t="s">
        <v>402</v>
      </c>
      <c r="F93" s="626">
        <v>50000</v>
      </c>
      <c r="G93" s="384"/>
      <c r="H93" s="384"/>
      <c r="I93" s="34"/>
      <c r="J93" s="82"/>
      <c r="K93" s="257"/>
      <c r="L93" s="380"/>
      <c r="M93" s="380"/>
      <c r="N93" s="289"/>
      <c r="O93" s="289"/>
      <c r="P93" s="289"/>
      <c r="Q93" s="289"/>
      <c r="R93" s="24">
        <f t="shared" si="6"/>
        <v>50000</v>
      </c>
    </row>
    <row r="94" spans="2:18" s="26" customFormat="1" ht="25.5">
      <c r="B94" s="37" t="s">
        <v>42</v>
      </c>
      <c r="C94" s="244" t="s">
        <v>45</v>
      </c>
      <c r="D94" s="52"/>
      <c r="E94" s="335" t="s">
        <v>303</v>
      </c>
      <c r="F94" s="413">
        <f aca="true" t="shared" si="8" ref="F94:K94">SUM(F95)</f>
        <v>227500</v>
      </c>
      <c r="G94" s="379">
        <f t="shared" si="8"/>
        <v>0</v>
      </c>
      <c r="H94" s="413">
        <f t="shared" si="8"/>
        <v>0</v>
      </c>
      <c r="I94" s="231">
        <f t="shared" si="8"/>
        <v>242500</v>
      </c>
      <c r="J94" s="231">
        <f t="shared" si="8"/>
        <v>0</v>
      </c>
      <c r="K94" s="407">
        <f t="shared" si="8"/>
        <v>0</v>
      </c>
      <c r="L94" s="379"/>
      <c r="M94" s="379"/>
      <c r="N94" s="289"/>
      <c r="O94" s="289"/>
      <c r="P94" s="289"/>
      <c r="Q94" s="289"/>
      <c r="R94" s="24">
        <f t="shared" si="6"/>
        <v>227500</v>
      </c>
    </row>
    <row r="95" spans="2:18" s="26" customFormat="1" ht="12.75">
      <c r="B95" s="141"/>
      <c r="C95" s="225"/>
      <c r="D95" s="226">
        <v>4300</v>
      </c>
      <c r="E95" s="347" t="s">
        <v>175</v>
      </c>
      <c r="F95" s="416">
        <v>227500</v>
      </c>
      <c r="G95" s="394"/>
      <c r="H95" s="394"/>
      <c r="I95" s="223">
        <v>242500</v>
      </c>
      <c r="J95" s="229"/>
      <c r="K95" s="417"/>
      <c r="L95" s="385"/>
      <c r="M95" s="385"/>
      <c r="N95" s="304"/>
      <c r="O95" s="304"/>
      <c r="P95" s="304"/>
      <c r="Q95" s="304"/>
      <c r="R95" s="24">
        <f t="shared" si="6"/>
        <v>227500</v>
      </c>
    </row>
    <row r="96" spans="2:18" s="26" customFormat="1" ht="12.75">
      <c r="B96" s="37" t="s">
        <v>42</v>
      </c>
      <c r="C96" s="244" t="s">
        <v>47</v>
      </c>
      <c r="D96" s="52"/>
      <c r="E96" s="335" t="s">
        <v>48</v>
      </c>
      <c r="F96" s="419">
        <f aca="true" t="shared" si="9" ref="F96:Q96">SUM(F97:F102)</f>
        <v>36100</v>
      </c>
      <c r="G96" s="387">
        <f t="shared" si="9"/>
        <v>0</v>
      </c>
      <c r="H96" s="419">
        <f t="shared" si="9"/>
        <v>0</v>
      </c>
      <c r="I96" s="419">
        <f t="shared" si="9"/>
        <v>28902</v>
      </c>
      <c r="J96" s="419">
        <f t="shared" si="9"/>
        <v>0</v>
      </c>
      <c r="K96" s="419">
        <f t="shared" si="9"/>
        <v>0</v>
      </c>
      <c r="L96" s="419">
        <f t="shared" si="9"/>
        <v>0</v>
      </c>
      <c r="M96" s="387">
        <f t="shared" si="9"/>
        <v>0</v>
      </c>
      <c r="N96" s="419">
        <f t="shared" si="9"/>
        <v>0</v>
      </c>
      <c r="O96" s="419">
        <f t="shared" si="9"/>
        <v>0</v>
      </c>
      <c r="P96" s="419">
        <f t="shared" si="9"/>
        <v>0</v>
      </c>
      <c r="Q96" s="419">
        <f t="shared" si="9"/>
        <v>0</v>
      </c>
      <c r="R96" s="24">
        <f t="shared" si="6"/>
        <v>36100</v>
      </c>
    </row>
    <row r="97" spans="2:18" s="26" customFormat="1" ht="25.5">
      <c r="B97" s="490"/>
      <c r="C97" s="308"/>
      <c r="D97" s="309" t="s">
        <v>227</v>
      </c>
      <c r="E97" s="348" t="s">
        <v>183</v>
      </c>
      <c r="F97" s="428">
        <v>1800</v>
      </c>
      <c r="G97" s="517"/>
      <c r="H97" s="517"/>
      <c r="I97" s="310">
        <v>1714</v>
      </c>
      <c r="J97" s="311"/>
      <c r="K97" s="429"/>
      <c r="L97" s="390"/>
      <c r="M97" s="390"/>
      <c r="N97" s="305"/>
      <c r="O97" s="305"/>
      <c r="P97" s="305"/>
      <c r="Q97" s="305"/>
      <c r="R97" s="24">
        <f t="shared" si="6"/>
        <v>1800</v>
      </c>
    </row>
    <row r="98" spans="2:18" s="26" customFormat="1" ht="12.75">
      <c r="B98" s="303"/>
      <c r="C98" s="264"/>
      <c r="D98" s="55" t="s">
        <v>228</v>
      </c>
      <c r="E98" s="485" t="s">
        <v>180</v>
      </c>
      <c r="F98" s="484">
        <v>300</v>
      </c>
      <c r="G98" s="484"/>
      <c r="H98" s="484"/>
      <c r="I98" s="246">
        <v>244</v>
      </c>
      <c r="J98" s="246"/>
      <c r="K98" s="486"/>
      <c r="L98" s="484"/>
      <c r="M98" s="484"/>
      <c r="N98" s="289"/>
      <c r="O98" s="289"/>
      <c r="P98" s="289"/>
      <c r="Q98" s="289"/>
      <c r="R98" s="24">
        <f t="shared" si="6"/>
        <v>300</v>
      </c>
    </row>
    <row r="99" spans="2:18" s="26" customFormat="1" ht="12.75">
      <c r="B99" s="21"/>
      <c r="C99" s="136"/>
      <c r="D99" s="150">
        <v>4170</v>
      </c>
      <c r="E99" s="341" t="s">
        <v>276</v>
      </c>
      <c r="F99" s="418">
        <v>10000</v>
      </c>
      <c r="G99" s="386"/>
      <c r="H99" s="386"/>
      <c r="I99" s="134">
        <v>9944</v>
      </c>
      <c r="J99" s="227"/>
      <c r="K99" s="128"/>
      <c r="L99" s="383"/>
      <c r="M99" s="383"/>
      <c r="N99" s="305"/>
      <c r="O99" s="305"/>
      <c r="P99" s="305"/>
      <c r="Q99" s="305"/>
      <c r="R99" s="24">
        <f t="shared" si="6"/>
        <v>10000</v>
      </c>
    </row>
    <row r="100" spans="2:18" s="26" customFormat="1" ht="25.5">
      <c r="B100" s="37"/>
      <c r="C100" s="50"/>
      <c r="D100" s="150">
        <v>4210</v>
      </c>
      <c r="E100" s="341" t="s">
        <v>176</v>
      </c>
      <c r="F100" s="408">
        <v>5000</v>
      </c>
      <c r="G100" s="384"/>
      <c r="H100" s="384"/>
      <c r="I100" s="34">
        <v>4000</v>
      </c>
      <c r="J100" s="81"/>
      <c r="K100" s="257"/>
      <c r="L100" s="380"/>
      <c r="M100" s="380"/>
      <c r="N100" s="289"/>
      <c r="O100" s="289"/>
      <c r="P100" s="289"/>
      <c r="Q100" s="289"/>
      <c r="R100" s="24">
        <f t="shared" si="6"/>
        <v>5000</v>
      </c>
    </row>
    <row r="101" spans="2:18" s="26" customFormat="1" ht="12.75">
      <c r="B101" s="141"/>
      <c r="C101" s="225"/>
      <c r="D101" s="460">
        <v>4270</v>
      </c>
      <c r="E101" s="347" t="s">
        <v>177</v>
      </c>
      <c r="F101" s="416">
        <v>15000</v>
      </c>
      <c r="G101" s="394"/>
      <c r="H101" s="394"/>
      <c r="I101" s="223">
        <v>5000</v>
      </c>
      <c r="J101" s="224"/>
      <c r="K101" s="417"/>
      <c r="L101" s="380"/>
      <c r="M101" s="380"/>
      <c r="N101" s="289"/>
      <c r="O101" s="289"/>
      <c r="P101" s="289"/>
      <c r="Q101" s="289"/>
      <c r="R101" s="24">
        <f t="shared" si="6"/>
        <v>15000</v>
      </c>
    </row>
    <row r="102" spans="2:18" s="26" customFormat="1" ht="13.5" thickBot="1">
      <c r="B102" s="491"/>
      <c r="C102" s="258"/>
      <c r="D102" s="259">
        <v>4300</v>
      </c>
      <c r="E102" s="349" t="s">
        <v>175</v>
      </c>
      <c r="F102" s="430">
        <v>4000</v>
      </c>
      <c r="G102" s="518"/>
      <c r="H102" s="518"/>
      <c r="I102" s="260">
        <v>8000</v>
      </c>
      <c r="J102" s="261"/>
      <c r="K102" s="262"/>
      <c r="L102" s="380"/>
      <c r="M102" s="380"/>
      <c r="N102" s="289"/>
      <c r="O102" s="289"/>
      <c r="P102" s="289"/>
      <c r="Q102" s="289"/>
      <c r="R102" s="615">
        <f t="shared" si="6"/>
        <v>4000</v>
      </c>
    </row>
    <row r="103" spans="2:18" ht="15">
      <c r="B103" s="254" t="s">
        <v>42</v>
      </c>
      <c r="C103" s="255"/>
      <c r="D103" s="254"/>
      <c r="E103" s="350" t="s">
        <v>51</v>
      </c>
      <c r="F103" s="431">
        <f aca="true" t="shared" si="10" ref="F103:K103">F87+F94+F96</f>
        <v>651790</v>
      </c>
      <c r="G103" s="616">
        <f t="shared" si="10"/>
        <v>0</v>
      </c>
      <c r="H103" s="431">
        <f t="shared" si="10"/>
        <v>0</v>
      </c>
      <c r="I103" s="256">
        <f t="shared" si="10"/>
        <v>560490</v>
      </c>
      <c r="J103" s="256">
        <f t="shared" si="10"/>
        <v>0</v>
      </c>
      <c r="K103" s="432">
        <f t="shared" si="10"/>
        <v>0</v>
      </c>
      <c r="L103" s="381"/>
      <c r="M103" s="497"/>
      <c r="N103" s="451"/>
      <c r="O103" s="451"/>
      <c r="P103" s="451"/>
      <c r="Q103" s="451"/>
      <c r="R103" s="527">
        <f t="shared" si="6"/>
        <v>651790</v>
      </c>
    </row>
    <row r="104" spans="2:18" s="26" customFormat="1" ht="12.75">
      <c r="B104" s="52" t="s">
        <v>52</v>
      </c>
      <c r="C104" s="244" t="s">
        <v>53</v>
      </c>
      <c r="D104" s="52"/>
      <c r="E104" s="335" t="s">
        <v>54</v>
      </c>
      <c r="F104" s="413">
        <f>SUM(F105:F109)</f>
        <v>55540</v>
      </c>
      <c r="G104" s="379">
        <f>SUM(G105:G109)</f>
        <v>0</v>
      </c>
      <c r="H104" s="413">
        <f>SUM(H105:H109)</f>
        <v>0</v>
      </c>
      <c r="I104" s="231">
        <f>SUM(I105:I109)</f>
        <v>55374</v>
      </c>
      <c r="J104" s="231"/>
      <c r="K104" s="407">
        <f>SUM(K105:K108)</f>
        <v>0</v>
      </c>
      <c r="L104" s="379"/>
      <c r="M104" s="379"/>
      <c r="N104" s="289"/>
      <c r="O104" s="289"/>
      <c r="P104" s="289"/>
      <c r="Q104" s="289"/>
      <c r="R104" s="24">
        <f t="shared" si="6"/>
        <v>55540</v>
      </c>
    </row>
    <row r="105" spans="2:18" s="26" customFormat="1" ht="25.5">
      <c r="B105" s="37"/>
      <c r="C105" s="50"/>
      <c r="D105" s="116">
        <v>4010</v>
      </c>
      <c r="E105" s="343" t="s">
        <v>181</v>
      </c>
      <c r="F105" s="408">
        <v>41729</v>
      </c>
      <c r="G105" s="384"/>
      <c r="H105" s="384"/>
      <c r="I105" s="34">
        <v>41729</v>
      </c>
      <c r="J105" s="34"/>
      <c r="K105" s="257"/>
      <c r="L105" s="380"/>
      <c r="M105" s="380"/>
      <c r="N105" s="289"/>
      <c r="O105" s="289"/>
      <c r="P105" s="289"/>
      <c r="Q105" s="289"/>
      <c r="R105" s="24">
        <f t="shared" si="6"/>
        <v>41729</v>
      </c>
    </row>
    <row r="106" spans="2:18" s="26" customFormat="1" ht="25.5">
      <c r="B106" s="37"/>
      <c r="C106" s="50"/>
      <c r="D106" s="116">
        <v>4040</v>
      </c>
      <c r="E106" s="343" t="s">
        <v>182</v>
      </c>
      <c r="F106" s="408">
        <v>3335</v>
      </c>
      <c r="G106" s="384"/>
      <c r="H106" s="384"/>
      <c r="I106" s="34">
        <v>3335</v>
      </c>
      <c r="J106" s="34"/>
      <c r="K106" s="257"/>
      <c r="L106" s="380"/>
      <c r="M106" s="380"/>
      <c r="N106" s="289"/>
      <c r="O106" s="289"/>
      <c r="P106" s="289"/>
      <c r="Q106" s="289"/>
      <c r="R106" s="24">
        <f t="shared" si="6"/>
        <v>3335</v>
      </c>
    </row>
    <row r="107" spans="2:18" s="26" customFormat="1" ht="25.5">
      <c r="B107" s="37"/>
      <c r="C107" s="50"/>
      <c r="D107" s="116">
        <v>4110</v>
      </c>
      <c r="E107" s="343" t="s">
        <v>183</v>
      </c>
      <c r="F107" s="408">
        <v>7706</v>
      </c>
      <c r="G107" s="384"/>
      <c r="H107" s="384"/>
      <c r="I107" s="34">
        <v>7765</v>
      </c>
      <c r="J107" s="34"/>
      <c r="K107" s="257"/>
      <c r="L107" s="380"/>
      <c r="M107" s="380"/>
      <c r="N107" s="289"/>
      <c r="O107" s="289"/>
      <c r="P107" s="289"/>
      <c r="Q107" s="289"/>
      <c r="R107" s="39">
        <f t="shared" si="6"/>
        <v>7706</v>
      </c>
    </row>
    <row r="108" spans="2:18" s="26" customFormat="1" ht="12.75">
      <c r="B108" s="37"/>
      <c r="C108" s="50"/>
      <c r="D108" s="116">
        <v>4120</v>
      </c>
      <c r="E108" s="343" t="s">
        <v>180</v>
      </c>
      <c r="F108" s="408">
        <v>1105</v>
      </c>
      <c r="G108" s="384"/>
      <c r="H108" s="384"/>
      <c r="I108" s="34">
        <v>1105</v>
      </c>
      <c r="J108" s="34"/>
      <c r="K108" s="257"/>
      <c r="L108" s="380"/>
      <c r="M108" s="380"/>
      <c r="N108" s="289"/>
      <c r="O108" s="289"/>
      <c r="P108" s="289"/>
      <c r="Q108" s="289"/>
      <c r="R108" s="39">
        <f t="shared" si="6"/>
        <v>1105</v>
      </c>
    </row>
    <row r="109" spans="2:18" s="26" customFormat="1" ht="25.5">
      <c r="B109" s="37"/>
      <c r="C109" s="50"/>
      <c r="D109" s="116">
        <v>4440</v>
      </c>
      <c r="E109" s="343" t="s">
        <v>185</v>
      </c>
      <c r="F109" s="408">
        <v>1665</v>
      </c>
      <c r="G109" s="384"/>
      <c r="H109" s="384"/>
      <c r="I109" s="34">
        <v>1440</v>
      </c>
      <c r="J109" s="34"/>
      <c r="K109" s="257"/>
      <c r="L109" s="380"/>
      <c r="M109" s="380"/>
      <c r="N109" s="289"/>
      <c r="O109" s="289"/>
      <c r="P109" s="289"/>
      <c r="Q109" s="289"/>
      <c r="R109" s="39">
        <f t="shared" si="6"/>
        <v>1665</v>
      </c>
    </row>
    <row r="110" spans="2:18" s="26" customFormat="1" ht="13.5" thickBot="1">
      <c r="B110" s="141" t="s">
        <v>52</v>
      </c>
      <c r="C110" s="251" t="s">
        <v>57</v>
      </c>
      <c r="D110" s="274"/>
      <c r="E110" s="565" t="s">
        <v>58</v>
      </c>
      <c r="F110" s="566">
        <f aca="true" t="shared" si="11" ref="F110:O110">SUM(F111:F117)</f>
        <v>258624</v>
      </c>
      <c r="G110" s="566">
        <f t="shared" si="11"/>
        <v>0</v>
      </c>
      <c r="H110" s="566">
        <f t="shared" si="11"/>
        <v>0</v>
      </c>
      <c r="I110" s="275">
        <f t="shared" si="11"/>
        <v>254500</v>
      </c>
      <c r="J110" s="275">
        <f t="shared" si="11"/>
        <v>0</v>
      </c>
      <c r="K110" s="566">
        <f t="shared" si="11"/>
        <v>0</v>
      </c>
      <c r="L110" s="567">
        <f t="shared" si="11"/>
        <v>0</v>
      </c>
      <c r="M110" s="566">
        <f t="shared" si="11"/>
        <v>0</v>
      </c>
      <c r="N110" s="567">
        <f t="shared" si="11"/>
        <v>0</v>
      </c>
      <c r="O110" s="567">
        <f t="shared" si="11"/>
        <v>0</v>
      </c>
      <c r="P110" s="567" t="e">
        <f>SUM(P111:P117)-#REF!</f>
        <v>#REF!</v>
      </c>
      <c r="Q110" s="567">
        <f>SUM(Q111:Q117)</f>
        <v>0</v>
      </c>
      <c r="R110" s="553">
        <f t="shared" si="6"/>
        <v>258624</v>
      </c>
    </row>
    <row r="111" spans="2:18" s="26" customFormat="1" ht="25.5">
      <c r="B111" s="557"/>
      <c r="C111" s="558"/>
      <c r="D111" s="568">
        <v>3030</v>
      </c>
      <c r="E111" s="569" t="s">
        <v>261</v>
      </c>
      <c r="F111" s="570">
        <v>165624</v>
      </c>
      <c r="G111" s="571"/>
      <c r="H111" s="571"/>
      <c r="I111" s="572">
        <v>177000</v>
      </c>
      <c r="J111" s="573"/>
      <c r="K111" s="563"/>
      <c r="L111" s="561"/>
      <c r="M111" s="561"/>
      <c r="N111" s="564"/>
      <c r="O111" s="564"/>
      <c r="P111" s="564"/>
      <c r="Q111" s="564"/>
      <c r="R111" s="551">
        <f t="shared" si="6"/>
        <v>165624</v>
      </c>
    </row>
    <row r="112" spans="2:18" s="26" customFormat="1" ht="12.75" hidden="1">
      <c r="B112" s="21"/>
      <c r="C112" s="136"/>
      <c r="D112" s="150">
        <v>4170</v>
      </c>
      <c r="E112" s="343" t="s">
        <v>276</v>
      </c>
      <c r="F112" s="418"/>
      <c r="G112" s="386"/>
      <c r="H112" s="386"/>
      <c r="I112" s="134"/>
      <c r="J112" s="79"/>
      <c r="K112" s="128"/>
      <c r="L112" s="383"/>
      <c r="M112" s="383"/>
      <c r="N112" s="305"/>
      <c r="O112" s="305"/>
      <c r="P112" s="305"/>
      <c r="Q112" s="305"/>
      <c r="R112" s="551">
        <f t="shared" si="6"/>
        <v>0</v>
      </c>
    </row>
    <row r="113" spans="2:18" s="26" customFormat="1" ht="25.5">
      <c r="B113" s="37"/>
      <c r="C113" s="50"/>
      <c r="D113" s="116">
        <v>4210</v>
      </c>
      <c r="E113" s="343" t="s">
        <v>176</v>
      </c>
      <c r="F113" s="408">
        <v>50000</v>
      </c>
      <c r="G113" s="384"/>
      <c r="H113" s="384"/>
      <c r="I113" s="34">
        <v>45000</v>
      </c>
      <c r="J113" s="82"/>
      <c r="K113" s="257"/>
      <c r="L113" s="380"/>
      <c r="M113" s="380"/>
      <c r="N113" s="289"/>
      <c r="O113" s="289"/>
      <c r="P113" s="289"/>
      <c r="Q113" s="289"/>
      <c r="R113" s="39">
        <f t="shared" si="6"/>
        <v>50000</v>
      </c>
    </row>
    <row r="114" spans="2:18" s="26" customFormat="1" ht="12.75">
      <c r="B114" s="37"/>
      <c r="C114" s="50"/>
      <c r="D114" s="116">
        <v>4270</v>
      </c>
      <c r="E114" s="343" t="s">
        <v>177</v>
      </c>
      <c r="F114" s="408">
        <v>3000</v>
      </c>
      <c r="G114" s="384"/>
      <c r="H114" s="384"/>
      <c r="I114" s="34">
        <v>0</v>
      </c>
      <c r="J114" s="82"/>
      <c r="K114" s="257"/>
      <c r="L114" s="380"/>
      <c r="M114" s="380"/>
      <c r="N114" s="289"/>
      <c r="O114" s="289"/>
      <c r="P114" s="289"/>
      <c r="Q114" s="289"/>
      <c r="R114" s="39">
        <f t="shared" si="6"/>
        <v>3000</v>
      </c>
    </row>
    <row r="115" spans="2:18" s="26" customFormat="1" ht="12.75">
      <c r="B115" s="37"/>
      <c r="C115" s="50"/>
      <c r="D115" s="116">
        <v>4300</v>
      </c>
      <c r="E115" s="117" t="s">
        <v>175</v>
      </c>
      <c r="F115" s="34">
        <v>36500</v>
      </c>
      <c r="G115" s="384"/>
      <c r="H115" s="34"/>
      <c r="I115" s="34">
        <v>31000</v>
      </c>
      <c r="J115" s="39"/>
      <c r="K115" s="39"/>
      <c r="L115" s="39"/>
      <c r="M115" s="39"/>
      <c r="N115" s="289"/>
      <c r="O115" s="289"/>
      <c r="P115" s="289"/>
      <c r="Q115" s="289"/>
      <c r="R115" s="39">
        <f t="shared" si="6"/>
        <v>36500</v>
      </c>
    </row>
    <row r="116" spans="2:18" s="26" customFormat="1" ht="12.75">
      <c r="B116" s="37"/>
      <c r="C116" s="50"/>
      <c r="D116" s="116">
        <v>4410</v>
      </c>
      <c r="E116" s="117" t="s">
        <v>184</v>
      </c>
      <c r="F116" s="34">
        <v>2000</v>
      </c>
      <c r="G116" s="384"/>
      <c r="H116" s="34"/>
      <c r="I116" s="34">
        <v>1500</v>
      </c>
      <c r="J116" s="39"/>
      <c r="K116" s="39"/>
      <c r="L116" s="39"/>
      <c r="M116" s="39"/>
      <c r="N116" s="289"/>
      <c r="O116" s="289"/>
      <c r="P116" s="289"/>
      <c r="Q116" s="289"/>
      <c r="R116" s="39">
        <f t="shared" si="6"/>
        <v>2000</v>
      </c>
    </row>
    <row r="117" spans="2:18" s="26" customFormat="1" ht="51">
      <c r="B117" s="37"/>
      <c r="C117" s="50"/>
      <c r="D117" s="116">
        <v>4740</v>
      </c>
      <c r="E117" s="483" t="s">
        <v>403</v>
      </c>
      <c r="F117" s="384">
        <v>1500</v>
      </c>
      <c r="G117" s="384"/>
      <c r="H117" s="384"/>
      <c r="I117" s="34"/>
      <c r="J117" s="82"/>
      <c r="K117" s="82"/>
      <c r="L117" s="380"/>
      <c r="M117" s="380"/>
      <c r="N117" s="289"/>
      <c r="O117" s="289"/>
      <c r="P117" s="289"/>
      <c r="Q117" s="289"/>
      <c r="R117" s="24">
        <f t="shared" si="6"/>
        <v>1500</v>
      </c>
    </row>
    <row r="118" spans="2:18" s="26" customFormat="1" ht="12.75">
      <c r="B118" s="37" t="s">
        <v>52</v>
      </c>
      <c r="C118" s="244" t="s">
        <v>59</v>
      </c>
      <c r="D118" s="52"/>
      <c r="E118" s="335" t="s">
        <v>60</v>
      </c>
      <c r="F118" s="413">
        <f>SUM(F119:F144)</f>
        <v>4383845</v>
      </c>
      <c r="G118" s="413">
        <f>SUM(G119:G144)</f>
        <v>0</v>
      </c>
      <c r="H118" s="413">
        <f>SUM(H119:H144)</f>
        <v>0</v>
      </c>
      <c r="I118" s="231">
        <f>SUM(I121:I144)+I119</f>
        <v>3921398</v>
      </c>
      <c r="J118" s="231">
        <f>SUM(J121:J144)+J119</f>
        <v>0</v>
      </c>
      <c r="K118" s="495">
        <f>SUM(K121:K144)+K119</f>
        <v>0</v>
      </c>
      <c r="L118" s="379"/>
      <c r="M118" s="379"/>
      <c r="N118" s="289"/>
      <c r="O118" s="289"/>
      <c r="P118" s="289"/>
      <c r="Q118" s="289"/>
      <c r="R118" s="39">
        <f t="shared" si="6"/>
        <v>4383845</v>
      </c>
    </row>
    <row r="119" spans="2:18" s="26" customFormat="1" ht="26.25" thickBot="1">
      <c r="B119" s="141"/>
      <c r="C119" s="221"/>
      <c r="D119" s="32" t="s">
        <v>201</v>
      </c>
      <c r="E119" s="483" t="s">
        <v>304</v>
      </c>
      <c r="F119" s="384">
        <v>5200</v>
      </c>
      <c r="G119" s="384"/>
      <c r="H119" s="384"/>
      <c r="I119" s="34">
        <v>3640</v>
      </c>
      <c r="J119" s="231"/>
      <c r="K119" s="407"/>
      <c r="L119" s="379"/>
      <c r="M119" s="379"/>
      <c r="N119" s="289"/>
      <c r="O119" s="289"/>
      <c r="P119" s="289"/>
      <c r="Q119" s="289"/>
      <c r="R119" s="39">
        <f t="shared" si="6"/>
        <v>5200</v>
      </c>
    </row>
    <row r="120" spans="2:18" s="26" customFormat="1" ht="25.5">
      <c r="B120" s="141"/>
      <c r="C120" s="221"/>
      <c r="D120" s="568">
        <v>3030</v>
      </c>
      <c r="E120" s="655" t="s">
        <v>261</v>
      </c>
      <c r="F120" s="384">
        <v>27600</v>
      </c>
      <c r="G120" s="384"/>
      <c r="H120" s="384"/>
      <c r="I120" s="34"/>
      <c r="J120" s="86"/>
      <c r="K120" s="407"/>
      <c r="L120" s="379"/>
      <c r="M120" s="379"/>
      <c r="N120" s="289"/>
      <c r="O120" s="289"/>
      <c r="P120" s="289"/>
      <c r="Q120" s="289"/>
      <c r="R120" s="24">
        <f t="shared" si="6"/>
        <v>27600</v>
      </c>
    </row>
    <row r="121" spans="2:18" s="26" customFormat="1" ht="25.5">
      <c r="B121" s="37"/>
      <c r="C121" s="50"/>
      <c r="D121" s="116">
        <v>4010</v>
      </c>
      <c r="E121" s="483" t="s">
        <v>181</v>
      </c>
      <c r="F121" s="384">
        <v>2593424</v>
      </c>
      <c r="G121" s="384"/>
      <c r="H121" s="384"/>
      <c r="I121" s="34">
        <v>2477725</v>
      </c>
      <c r="J121" s="82"/>
      <c r="K121" s="257"/>
      <c r="L121" s="380"/>
      <c r="M121" s="380"/>
      <c r="N121" s="289"/>
      <c r="O121" s="289"/>
      <c r="P121" s="289"/>
      <c r="Q121" s="289"/>
      <c r="R121" s="39">
        <f t="shared" si="6"/>
        <v>2593424</v>
      </c>
    </row>
    <row r="122" spans="2:18" s="26" customFormat="1" ht="25.5">
      <c r="B122" s="37"/>
      <c r="C122" s="50"/>
      <c r="D122" s="116">
        <v>4040</v>
      </c>
      <c r="E122" s="483" t="s">
        <v>182</v>
      </c>
      <c r="F122" s="384">
        <v>180000</v>
      </c>
      <c r="G122" s="111"/>
      <c r="H122" s="34"/>
      <c r="I122" s="34">
        <v>153000</v>
      </c>
      <c r="J122" s="39"/>
      <c r="K122" s="39"/>
      <c r="L122" s="39"/>
      <c r="M122" s="39"/>
      <c r="N122" s="289"/>
      <c r="O122" s="289"/>
      <c r="P122" s="289"/>
      <c r="Q122" s="289"/>
      <c r="R122" s="39">
        <f t="shared" si="6"/>
        <v>180000</v>
      </c>
    </row>
    <row r="123" spans="2:18" s="26" customFormat="1" ht="25.5">
      <c r="B123" s="37"/>
      <c r="C123" s="50"/>
      <c r="D123" s="116">
        <v>4110</v>
      </c>
      <c r="E123" s="483" t="s">
        <v>183</v>
      </c>
      <c r="F123" s="384">
        <v>467498</v>
      </c>
      <c r="G123" s="34"/>
      <c r="H123" s="34"/>
      <c r="I123" s="34">
        <v>433280</v>
      </c>
      <c r="J123" s="39"/>
      <c r="K123" s="39"/>
      <c r="L123" s="39"/>
      <c r="M123" s="39"/>
      <c r="N123" s="289"/>
      <c r="O123" s="289"/>
      <c r="P123" s="289"/>
      <c r="Q123" s="289"/>
      <c r="R123" s="39">
        <f t="shared" si="6"/>
        <v>467498</v>
      </c>
    </row>
    <row r="124" spans="2:18" s="26" customFormat="1" ht="12.75">
      <c r="B124" s="37"/>
      <c r="C124" s="50"/>
      <c r="D124" s="116">
        <v>4120</v>
      </c>
      <c r="E124" s="343" t="s">
        <v>180</v>
      </c>
      <c r="F124" s="408">
        <v>66475</v>
      </c>
      <c r="G124" s="384"/>
      <c r="H124" s="384"/>
      <c r="I124" s="34">
        <v>61610</v>
      </c>
      <c r="J124" s="82"/>
      <c r="K124" s="257"/>
      <c r="L124" s="380"/>
      <c r="M124" s="380"/>
      <c r="N124" s="289"/>
      <c r="O124" s="289"/>
      <c r="P124" s="289"/>
      <c r="Q124" s="289"/>
      <c r="R124" s="24">
        <f t="shared" si="6"/>
        <v>66475</v>
      </c>
    </row>
    <row r="125" spans="2:18" s="26" customFormat="1" ht="12.75">
      <c r="B125" s="37"/>
      <c r="C125" s="50"/>
      <c r="D125" s="116">
        <v>4140</v>
      </c>
      <c r="E125" s="343" t="s">
        <v>233</v>
      </c>
      <c r="F125" s="408">
        <v>27000</v>
      </c>
      <c r="G125" s="384"/>
      <c r="H125" s="384"/>
      <c r="I125" s="34">
        <v>17000</v>
      </c>
      <c r="J125" s="82"/>
      <c r="K125" s="257"/>
      <c r="L125" s="380"/>
      <c r="M125" s="380"/>
      <c r="N125" s="289"/>
      <c r="O125" s="289"/>
      <c r="P125" s="289"/>
      <c r="Q125" s="289"/>
      <c r="R125" s="24">
        <f t="shared" si="6"/>
        <v>27000</v>
      </c>
    </row>
    <row r="126" spans="2:18" s="26" customFormat="1" ht="12.75">
      <c r="B126" s="37"/>
      <c r="C126" s="50"/>
      <c r="D126" s="116">
        <v>4170</v>
      </c>
      <c r="E126" s="343" t="s">
        <v>276</v>
      </c>
      <c r="F126" s="408">
        <v>40600</v>
      </c>
      <c r="G126" s="384"/>
      <c r="H126" s="384"/>
      <c r="I126" s="34">
        <v>39600</v>
      </c>
      <c r="J126" s="82"/>
      <c r="K126" s="257"/>
      <c r="L126" s="380"/>
      <c r="M126" s="380"/>
      <c r="N126" s="289"/>
      <c r="O126" s="289"/>
      <c r="P126" s="289"/>
      <c r="Q126" s="289"/>
      <c r="R126" s="24">
        <f t="shared" si="6"/>
        <v>40600</v>
      </c>
    </row>
    <row r="127" spans="2:18" s="26" customFormat="1" ht="25.5">
      <c r="B127" s="37"/>
      <c r="C127" s="50"/>
      <c r="D127" s="116">
        <v>4210</v>
      </c>
      <c r="E127" s="343" t="s">
        <v>176</v>
      </c>
      <c r="F127" s="408">
        <v>199800</v>
      </c>
      <c r="G127" s="384"/>
      <c r="H127" s="384"/>
      <c r="I127" s="34">
        <v>185600</v>
      </c>
      <c r="J127" s="82"/>
      <c r="K127" s="257"/>
      <c r="L127" s="380"/>
      <c r="M127" s="380"/>
      <c r="N127" s="289"/>
      <c r="O127" s="289"/>
      <c r="P127" s="289"/>
      <c r="Q127" s="289"/>
      <c r="R127" s="24">
        <f t="shared" si="6"/>
        <v>199800</v>
      </c>
    </row>
    <row r="128" spans="2:18" s="26" customFormat="1" ht="12.75">
      <c r="B128" s="37"/>
      <c r="C128" s="50"/>
      <c r="D128" s="116">
        <v>4260</v>
      </c>
      <c r="E128" s="343" t="s">
        <v>178</v>
      </c>
      <c r="F128" s="408">
        <v>39600</v>
      </c>
      <c r="G128" s="384"/>
      <c r="H128" s="384"/>
      <c r="I128" s="34">
        <v>39600</v>
      </c>
      <c r="J128" s="82"/>
      <c r="K128" s="257"/>
      <c r="L128" s="380"/>
      <c r="M128" s="380"/>
      <c r="N128" s="289"/>
      <c r="O128" s="289"/>
      <c r="P128" s="289"/>
      <c r="Q128" s="289"/>
      <c r="R128" s="24">
        <f t="shared" si="6"/>
        <v>39600</v>
      </c>
    </row>
    <row r="129" spans="2:18" s="26" customFormat="1" ht="12.75">
      <c r="B129" s="37"/>
      <c r="C129" s="50"/>
      <c r="D129" s="116">
        <v>4270</v>
      </c>
      <c r="E129" s="343" t="s">
        <v>177</v>
      </c>
      <c r="F129" s="408">
        <v>30000</v>
      </c>
      <c r="G129" s="384"/>
      <c r="H129" s="384"/>
      <c r="I129" s="34">
        <v>30200</v>
      </c>
      <c r="J129" s="82"/>
      <c r="K129" s="257"/>
      <c r="L129" s="380"/>
      <c r="M129" s="380"/>
      <c r="N129" s="289"/>
      <c r="O129" s="289"/>
      <c r="P129" s="289"/>
      <c r="Q129" s="289"/>
      <c r="R129" s="24">
        <f t="shared" si="6"/>
        <v>30000</v>
      </c>
    </row>
    <row r="130" spans="2:18" s="26" customFormat="1" ht="12.75">
      <c r="B130" s="37"/>
      <c r="C130" s="50"/>
      <c r="D130" s="116">
        <v>4280</v>
      </c>
      <c r="E130" s="343" t="s">
        <v>262</v>
      </c>
      <c r="F130" s="408">
        <v>3500</v>
      </c>
      <c r="G130" s="384"/>
      <c r="H130" s="384"/>
      <c r="I130" s="34">
        <v>3000</v>
      </c>
      <c r="J130" s="82"/>
      <c r="K130" s="257"/>
      <c r="L130" s="380"/>
      <c r="M130" s="380"/>
      <c r="N130" s="289"/>
      <c r="O130" s="289"/>
      <c r="P130" s="289"/>
      <c r="Q130" s="289"/>
      <c r="R130" s="24">
        <f t="shared" si="6"/>
        <v>3500</v>
      </c>
    </row>
    <row r="131" spans="2:18" s="26" customFormat="1" ht="12.75">
      <c r="B131" s="37"/>
      <c r="C131" s="50"/>
      <c r="D131" s="116">
        <v>4300</v>
      </c>
      <c r="E131" s="343" t="s">
        <v>175</v>
      </c>
      <c r="F131" s="408">
        <v>194660</v>
      </c>
      <c r="G131" s="384"/>
      <c r="H131" s="408"/>
      <c r="I131" s="34">
        <v>305600</v>
      </c>
      <c r="J131" s="82"/>
      <c r="K131" s="257"/>
      <c r="L131" s="380"/>
      <c r="M131" s="380"/>
      <c r="N131" s="289"/>
      <c r="O131" s="289"/>
      <c r="P131" s="289"/>
      <c r="Q131" s="289"/>
      <c r="R131" s="24">
        <f t="shared" si="6"/>
        <v>194660</v>
      </c>
    </row>
    <row r="132" spans="2:18" s="26" customFormat="1" ht="12.75">
      <c r="B132" s="37"/>
      <c r="C132" s="50"/>
      <c r="D132" s="116">
        <v>4350</v>
      </c>
      <c r="E132" s="343" t="s">
        <v>285</v>
      </c>
      <c r="F132" s="408">
        <v>11828</v>
      </c>
      <c r="G132" s="384"/>
      <c r="H132" s="384"/>
      <c r="I132" s="34">
        <v>11863</v>
      </c>
      <c r="J132" s="82"/>
      <c r="K132" s="257"/>
      <c r="L132" s="380"/>
      <c r="M132" s="380"/>
      <c r="N132" s="289"/>
      <c r="O132" s="289"/>
      <c r="P132" s="289"/>
      <c r="Q132" s="289"/>
      <c r="R132" s="24">
        <f t="shared" si="6"/>
        <v>11828</v>
      </c>
    </row>
    <row r="133" spans="2:18" s="26" customFormat="1" ht="38.25">
      <c r="B133" s="37"/>
      <c r="C133" s="50"/>
      <c r="D133" s="116">
        <v>4360</v>
      </c>
      <c r="E133" s="343" t="s">
        <v>404</v>
      </c>
      <c r="F133" s="408">
        <v>7800</v>
      </c>
      <c r="G133" s="384"/>
      <c r="H133" s="384"/>
      <c r="I133" s="34"/>
      <c r="J133" s="82"/>
      <c r="K133" s="257"/>
      <c r="L133" s="380"/>
      <c r="M133" s="380"/>
      <c r="N133" s="289"/>
      <c r="O133" s="289"/>
      <c r="P133" s="289"/>
      <c r="Q133" s="289"/>
      <c r="R133" s="24">
        <f t="shared" si="6"/>
        <v>7800</v>
      </c>
    </row>
    <row r="134" spans="2:18" s="26" customFormat="1" ht="38.25">
      <c r="B134" s="37"/>
      <c r="C134" s="50"/>
      <c r="D134" s="116">
        <v>4370</v>
      </c>
      <c r="E134" s="343" t="s">
        <v>399</v>
      </c>
      <c r="F134" s="408">
        <v>89500</v>
      </c>
      <c r="G134" s="384"/>
      <c r="H134" s="384"/>
      <c r="I134" s="34"/>
      <c r="J134" s="82"/>
      <c r="K134" s="257"/>
      <c r="L134" s="380"/>
      <c r="M134" s="380"/>
      <c r="N134" s="289"/>
      <c r="O134" s="289"/>
      <c r="P134" s="289"/>
      <c r="Q134" s="289"/>
      <c r="R134" s="24">
        <f t="shared" si="6"/>
        <v>89500</v>
      </c>
    </row>
    <row r="135" spans="2:18" s="26" customFormat="1" ht="12.75">
      <c r="B135" s="37"/>
      <c r="C135" s="50"/>
      <c r="D135" s="116">
        <v>4410</v>
      </c>
      <c r="E135" s="343" t="s">
        <v>184</v>
      </c>
      <c r="F135" s="408">
        <v>48000</v>
      </c>
      <c r="G135" s="384"/>
      <c r="H135" s="384"/>
      <c r="I135" s="34">
        <v>48000</v>
      </c>
      <c r="J135" s="82"/>
      <c r="K135" s="257"/>
      <c r="L135" s="380"/>
      <c r="M135" s="380"/>
      <c r="N135" s="289"/>
      <c r="O135" s="289"/>
      <c r="P135" s="289"/>
      <c r="Q135" s="289"/>
      <c r="R135" s="24">
        <f t="shared" si="6"/>
        <v>48000</v>
      </c>
    </row>
    <row r="136" spans="2:18" s="26" customFormat="1" ht="25.5">
      <c r="B136" s="37"/>
      <c r="C136" s="50"/>
      <c r="D136" s="116">
        <v>4420</v>
      </c>
      <c r="E136" s="343" t="s">
        <v>316</v>
      </c>
      <c r="F136" s="408">
        <v>4000</v>
      </c>
      <c r="G136" s="384"/>
      <c r="H136" s="384"/>
      <c r="I136" s="34">
        <v>4000</v>
      </c>
      <c r="J136" s="82"/>
      <c r="K136" s="257"/>
      <c r="L136" s="380"/>
      <c r="M136" s="380"/>
      <c r="N136" s="289"/>
      <c r="O136" s="289"/>
      <c r="P136" s="289"/>
      <c r="Q136" s="289"/>
      <c r="R136" s="24">
        <f t="shared" si="6"/>
        <v>4000</v>
      </c>
    </row>
    <row r="137" spans="2:18" s="26" customFormat="1" ht="12.75">
      <c r="B137" s="37"/>
      <c r="C137" s="50"/>
      <c r="D137" s="116">
        <v>4430</v>
      </c>
      <c r="E137" s="343" t="s">
        <v>186</v>
      </c>
      <c r="F137" s="408">
        <v>23380</v>
      </c>
      <c r="G137" s="408"/>
      <c r="H137" s="384"/>
      <c r="I137" s="34">
        <v>20180</v>
      </c>
      <c r="J137" s="82"/>
      <c r="K137" s="257"/>
      <c r="L137" s="380"/>
      <c r="M137" s="380"/>
      <c r="N137" s="289"/>
      <c r="O137" s="289"/>
      <c r="P137" s="289"/>
      <c r="Q137" s="289"/>
      <c r="R137" s="24">
        <f t="shared" si="6"/>
        <v>23380</v>
      </c>
    </row>
    <row r="138" spans="2:18" s="26" customFormat="1" ht="25.5">
      <c r="B138" s="37"/>
      <c r="C138" s="50"/>
      <c r="D138" s="116">
        <v>4440</v>
      </c>
      <c r="E138" s="343" t="s">
        <v>185</v>
      </c>
      <c r="F138" s="408">
        <v>43180</v>
      </c>
      <c r="G138" s="484"/>
      <c r="H138" s="384"/>
      <c r="I138" s="34">
        <v>35500</v>
      </c>
      <c r="J138" s="82"/>
      <c r="K138" s="257"/>
      <c r="L138" s="380"/>
      <c r="M138" s="380"/>
      <c r="N138" s="289"/>
      <c r="O138" s="289"/>
      <c r="P138" s="289"/>
      <c r="Q138" s="289"/>
      <c r="R138" s="24">
        <f t="shared" si="6"/>
        <v>43180</v>
      </c>
    </row>
    <row r="139" spans="2:18" s="26" customFormat="1" ht="25.5">
      <c r="B139" s="37"/>
      <c r="C139" s="50"/>
      <c r="D139" s="116">
        <v>4530</v>
      </c>
      <c r="E139" s="343" t="s">
        <v>214</v>
      </c>
      <c r="F139" s="408">
        <v>2000</v>
      </c>
      <c r="G139" s="384"/>
      <c r="H139" s="384"/>
      <c r="I139" s="34">
        <v>2000</v>
      </c>
      <c r="J139" s="39"/>
      <c r="K139" s="257"/>
      <c r="L139" s="380"/>
      <c r="M139" s="380"/>
      <c r="N139" s="289"/>
      <c r="O139" s="289"/>
      <c r="P139" s="289"/>
      <c r="Q139" s="289"/>
      <c r="R139" s="24">
        <f t="shared" si="6"/>
        <v>2000</v>
      </c>
    </row>
    <row r="140" spans="1:256" s="26" customFormat="1" ht="38.25">
      <c r="A140" s="604"/>
      <c r="B140" s="117"/>
      <c r="C140" s="116"/>
      <c r="D140" s="117">
        <v>4590</v>
      </c>
      <c r="E140" s="483" t="s">
        <v>226</v>
      </c>
      <c r="F140" s="408"/>
      <c r="G140" s="116"/>
      <c r="H140" s="117"/>
      <c r="I140" s="116"/>
      <c r="J140" s="117"/>
      <c r="K140" s="116"/>
      <c r="L140" s="117"/>
      <c r="M140" s="116"/>
      <c r="N140" s="117"/>
      <c r="O140" s="116"/>
      <c r="P140" s="117"/>
      <c r="Q140" s="116"/>
      <c r="R140" s="24">
        <f t="shared" si="6"/>
        <v>0</v>
      </c>
      <c r="S140" s="605"/>
      <c r="T140" s="115"/>
      <c r="U140" s="116"/>
      <c r="V140" s="117"/>
      <c r="W140" s="116"/>
      <c r="X140" s="117"/>
      <c r="Y140" s="116"/>
      <c r="Z140" s="117"/>
      <c r="AA140" s="116"/>
      <c r="AB140" s="117"/>
      <c r="AC140" s="116"/>
      <c r="AD140" s="117"/>
      <c r="AE140" s="116"/>
      <c r="AF140" s="117"/>
      <c r="AG140" s="116"/>
      <c r="AH140" s="117"/>
      <c r="AI140" s="116"/>
      <c r="AJ140" s="117"/>
      <c r="AK140" s="116"/>
      <c r="AL140" s="117"/>
      <c r="AM140" s="116"/>
      <c r="AN140" s="117"/>
      <c r="AO140" s="116"/>
      <c r="AP140" s="117"/>
      <c r="AQ140" s="116"/>
      <c r="AR140" s="117"/>
      <c r="AS140" s="116"/>
      <c r="AT140" s="117"/>
      <c r="AU140" s="116"/>
      <c r="AV140" s="117"/>
      <c r="AW140" s="116"/>
      <c r="AX140" s="117"/>
      <c r="AY140" s="116"/>
      <c r="AZ140" s="117"/>
      <c r="BA140" s="116"/>
      <c r="BB140" s="117"/>
      <c r="BC140" s="116"/>
      <c r="BD140" s="117"/>
      <c r="BE140" s="116"/>
      <c r="BF140" s="117"/>
      <c r="BG140" s="116"/>
      <c r="BH140" s="117"/>
      <c r="BI140" s="116"/>
      <c r="BJ140" s="117"/>
      <c r="BK140" s="116"/>
      <c r="BL140" s="117"/>
      <c r="BM140" s="116"/>
      <c r="BN140" s="117"/>
      <c r="BO140" s="116"/>
      <c r="BP140" s="117"/>
      <c r="BQ140" s="116"/>
      <c r="BR140" s="117"/>
      <c r="BS140" s="116"/>
      <c r="BT140" s="117"/>
      <c r="BU140" s="116"/>
      <c r="BV140" s="117"/>
      <c r="BW140" s="116"/>
      <c r="BX140" s="117"/>
      <c r="BY140" s="116"/>
      <c r="BZ140" s="117"/>
      <c r="CA140" s="116"/>
      <c r="CB140" s="117"/>
      <c r="CC140" s="116"/>
      <c r="CD140" s="117"/>
      <c r="CE140" s="116"/>
      <c r="CF140" s="117"/>
      <c r="CG140" s="116"/>
      <c r="CH140" s="117"/>
      <c r="CI140" s="116"/>
      <c r="CJ140" s="117"/>
      <c r="CK140" s="116"/>
      <c r="CL140" s="117"/>
      <c r="CM140" s="116"/>
      <c r="CN140" s="117"/>
      <c r="CO140" s="116"/>
      <c r="CP140" s="117"/>
      <c r="CQ140" s="116"/>
      <c r="CR140" s="117"/>
      <c r="CS140" s="116"/>
      <c r="CT140" s="117"/>
      <c r="CU140" s="116"/>
      <c r="CV140" s="117"/>
      <c r="CW140" s="116"/>
      <c r="CX140" s="117"/>
      <c r="CY140" s="116"/>
      <c r="CZ140" s="117"/>
      <c r="DA140" s="116"/>
      <c r="DB140" s="117"/>
      <c r="DC140" s="116"/>
      <c r="DD140" s="117"/>
      <c r="DE140" s="116"/>
      <c r="DF140" s="117"/>
      <c r="DG140" s="116"/>
      <c r="DH140" s="117"/>
      <c r="DI140" s="116"/>
      <c r="DJ140" s="117"/>
      <c r="DK140" s="116"/>
      <c r="DL140" s="117"/>
      <c r="DM140" s="116"/>
      <c r="DN140" s="117"/>
      <c r="DO140" s="116"/>
      <c r="DP140" s="117"/>
      <c r="DQ140" s="116"/>
      <c r="DR140" s="117"/>
      <c r="DS140" s="116"/>
      <c r="DT140" s="117"/>
      <c r="DU140" s="116"/>
      <c r="DV140" s="117"/>
      <c r="DW140" s="116"/>
      <c r="DX140" s="117"/>
      <c r="DY140" s="116"/>
      <c r="DZ140" s="117"/>
      <c r="EA140" s="116"/>
      <c r="EB140" s="117"/>
      <c r="EC140" s="116"/>
      <c r="ED140" s="117"/>
      <c r="EE140" s="116"/>
      <c r="EF140" s="117"/>
      <c r="EG140" s="116"/>
      <c r="EH140" s="117"/>
      <c r="EI140" s="116"/>
      <c r="EJ140" s="117"/>
      <c r="EK140" s="116"/>
      <c r="EL140" s="117"/>
      <c r="EM140" s="116"/>
      <c r="EN140" s="117"/>
      <c r="EO140" s="116"/>
      <c r="EP140" s="117"/>
      <c r="EQ140" s="116"/>
      <c r="ER140" s="117"/>
      <c r="ES140" s="116"/>
      <c r="ET140" s="117"/>
      <c r="EU140" s="116"/>
      <c r="EV140" s="117"/>
      <c r="EW140" s="116"/>
      <c r="EX140" s="117"/>
      <c r="EY140" s="116"/>
      <c r="EZ140" s="117"/>
      <c r="FA140" s="116"/>
      <c r="FB140" s="117"/>
      <c r="FC140" s="116"/>
      <c r="FD140" s="117"/>
      <c r="FE140" s="116"/>
      <c r="FF140" s="117"/>
      <c r="FG140" s="116"/>
      <c r="FH140" s="117"/>
      <c r="FI140" s="116"/>
      <c r="FJ140" s="117"/>
      <c r="FK140" s="116"/>
      <c r="FL140" s="117"/>
      <c r="FM140" s="116"/>
      <c r="FN140" s="117"/>
      <c r="FO140" s="116"/>
      <c r="FP140" s="117"/>
      <c r="FQ140" s="116"/>
      <c r="FR140" s="117"/>
      <c r="FS140" s="116"/>
      <c r="FT140" s="117"/>
      <c r="FU140" s="116"/>
      <c r="FV140" s="117"/>
      <c r="FW140" s="116"/>
      <c r="FX140" s="117"/>
      <c r="FY140" s="116"/>
      <c r="FZ140" s="117"/>
      <c r="GA140" s="116"/>
      <c r="GB140" s="117"/>
      <c r="GC140" s="116"/>
      <c r="GD140" s="117"/>
      <c r="GE140" s="116"/>
      <c r="GF140" s="117"/>
      <c r="GG140" s="116"/>
      <c r="GH140" s="117"/>
      <c r="GI140" s="116"/>
      <c r="GJ140" s="117"/>
      <c r="GK140" s="116"/>
      <c r="GL140" s="117"/>
      <c r="GM140" s="116"/>
      <c r="GN140" s="117"/>
      <c r="GO140" s="116"/>
      <c r="GP140" s="117"/>
      <c r="GQ140" s="116"/>
      <c r="GR140" s="117"/>
      <c r="GS140" s="116"/>
      <c r="GT140" s="117"/>
      <c r="GU140" s="116"/>
      <c r="GV140" s="117"/>
      <c r="GW140" s="116"/>
      <c r="GX140" s="117"/>
      <c r="GY140" s="116"/>
      <c r="GZ140" s="117"/>
      <c r="HA140" s="116"/>
      <c r="HB140" s="117"/>
      <c r="HC140" s="116"/>
      <c r="HD140" s="117"/>
      <c r="HE140" s="116"/>
      <c r="HF140" s="117"/>
      <c r="HG140" s="116"/>
      <c r="HH140" s="117"/>
      <c r="HI140" s="116"/>
      <c r="HJ140" s="117"/>
      <c r="HK140" s="116"/>
      <c r="HL140" s="117"/>
      <c r="HM140" s="116"/>
      <c r="HN140" s="117"/>
      <c r="HO140" s="116"/>
      <c r="HP140" s="117"/>
      <c r="HQ140" s="116"/>
      <c r="HR140" s="117"/>
      <c r="HS140" s="116"/>
      <c r="HT140" s="117"/>
      <c r="HU140" s="116"/>
      <c r="HV140" s="117"/>
      <c r="HW140" s="116"/>
      <c r="HX140" s="117"/>
      <c r="HY140" s="116"/>
      <c r="HZ140" s="117"/>
      <c r="IA140" s="116"/>
      <c r="IB140" s="117"/>
      <c r="IC140" s="116"/>
      <c r="ID140" s="117"/>
      <c r="IE140" s="116"/>
      <c r="IF140" s="117"/>
      <c r="IG140" s="116"/>
      <c r="IH140" s="117"/>
      <c r="II140" s="116"/>
      <c r="IJ140" s="117"/>
      <c r="IK140" s="116"/>
      <c r="IL140" s="117"/>
      <c r="IM140" s="116"/>
      <c r="IN140" s="117"/>
      <c r="IO140" s="116"/>
      <c r="IP140" s="117"/>
      <c r="IQ140" s="116"/>
      <c r="IR140" s="117"/>
      <c r="IS140" s="116"/>
      <c r="IT140" s="117"/>
      <c r="IU140" s="116"/>
      <c r="IV140" s="117"/>
    </row>
    <row r="141" spans="1:256" s="26" customFormat="1" ht="51">
      <c r="A141" s="544"/>
      <c r="B141" s="627"/>
      <c r="C141" s="150"/>
      <c r="D141" s="627">
        <v>4740</v>
      </c>
      <c r="E141" s="483" t="s">
        <v>403</v>
      </c>
      <c r="F141" s="408">
        <v>9500</v>
      </c>
      <c r="G141" s="464"/>
      <c r="H141" s="115"/>
      <c r="I141" s="150"/>
      <c r="J141" s="352"/>
      <c r="K141" s="628"/>
      <c r="L141" s="115"/>
      <c r="M141" s="464"/>
      <c r="N141" s="117"/>
      <c r="O141" s="116"/>
      <c r="P141" s="117"/>
      <c r="Q141" s="116"/>
      <c r="R141" s="24">
        <f t="shared" si="6"/>
        <v>9500</v>
      </c>
      <c r="S141" s="544"/>
      <c r="T141" s="347"/>
      <c r="U141" s="544"/>
      <c r="V141" s="347"/>
      <c r="W141" s="544"/>
      <c r="X141" s="347"/>
      <c r="Y141" s="544"/>
      <c r="Z141" s="347"/>
      <c r="AA141" s="544"/>
      <c r="AB141" s="347"/>
      <c r="AC141" s="544"/>
      <c r="AD141" s="347"/>
      <c r="AE141" s="544"/>
      <c r="AF141" s="347"/>
      <c r="AG141" s="544"/>
      <c r="AH141" s="347"/>
      <c r="AI141" s="544"/>
      <c r="AJ141" s="347"/>
      <c r="AK141" s="544"/>
      <c r="AL141" s="347"/>
      <c r="AM141" s="544"/>
      <c r="AN141" s="347"/>
      <c r="AO141" s="544"/>
      <c r="AP141" s="347"/>
      <c r="AQ141" s="544"/>
      <c r="AR141" s="347"/>
      <c r="AS141" s="544"/>
      <c r="AT141" s="347"/>
      <c r="AU141" s="544"/>
      <c r="AV141" s="347"/>
      <c r="AW141" s="544"/>
      <c r="AX141" s="347"/>
      <c r="AY141" s="544"/>
      <c r="AZ141" s="347"/>
      <c r="BA141" s="544"/>
      <c r="BB141" s="347"/>
      <c r="BC141" s="544"/>
      <c r="BD141" s="347"/>
      <c r="BE141" s="544"/>
      <c r="BF141" s="347"/>
      <c r="BG141" s="544"/>
      <c r="BH141" s="347"/>
      <c r="BI141" s="544"/>
      <c r="BJ141" s="347"/>
      <c r="BK141" s="544"/>
      <c r="BL141" s="347"/>
      <c r="BM141" s="544"/>
      <c r="BN141" s="347"/>
      <c r="BO141" s="544"/>
      <c r="BP141" s="347"/>
      <c r="BQ141" s="544"/>
      <c r="BR141" s="347"/>
      <c r="BS141" s="544"/>
      <c r="BT141" s="347"/>
      <c r="BU141" s="544"/>
      <c r="BV141" s="347"/>
      <c r="BW141" s="544"/>
      <c r="BX141" s="347"/>
      <c r="BY141" s="544"/>
      <c r="BZ141" s="347"/>
      <c r="CA141" s="544"/>
      <c r="CB141" s="347"/>
      <c r="CC141" s="544"/>
      <c r="CD141" s="347"/>
      <c r="CE141" s="544"/>
      <c r="CF141" s="347"/>
      <c r="CG141" s="544"/>
      <c r="CH141" s="347"/>
      <c r="CI141" s="544"/>
      <c r="CJ141" s="347"/>
      <c r="CK141" s="544"/>
      <c r="CL141" s="347"/>
      <c r="CM141" s="544"/>
      <c r="CN141" s="347"/>
      <c r="CO141" s="544"/>
      <c r="CP141" s="347"/>
      <c r="CQ141" s="544"/>
      <c r="CR141" s="347"/>
      <c r="CS141" s="544"/>
      <c r="CT141" s="347"/>
      <c r="CU141" s="544"/>
      <c r="CV141" s="347"/>
      <c r="CW141" s="544"/>
      <c r="CX141" s="347"/>
      <c r="CY141" s="544"/>
      <c r="CZ141" s="347"/>
      <c r="DA141" s="544"/>
      <c r="DB141" s="347"/>
      <c r="DC141" s="544"/>
      <c r="DD141" s="347"/>
      <c r="DE141" s="544"/>
      <c r="DF141" s="347"/>
      <c r="DG141" s="544"/>
      <c r="DH141" s="347"/>
      <c r="DI141" s="544"/>
      <c r="DJ141" s="347"/>
      <c r="DK141" s="544"/>
      <c r="DL141" s="347"/>
      <c r="DM141" s="544"/>
      <c r="DN141" s="347"/>
      <c r="DO141" s="544"/>
      <c r="DP141" s="347"/>
      <c r="DQ141" s="544"/>
      <c r="DR141" s="347"/>
      <c r="DS141" s="544"/>
      <c r="DT141" s="347"/>
      <c r="DU141" s="544"/>
      <c r="DV141" s="347"/>
      <c r="DW141" s="544"/>
      <c r="DX141" s="347"/>
      <c r="DY141" s="544"/>
      <c r="DZ141" s="347"/>
      <c r="EA141" s="544"/>
      <c r="EB141" s="347"/>
      <c r="EC141" s="544"/>
      <c r="ED141" s="347"/>
      <c r="EE141" s="544"/>
      <c r="EF141" s="347"/>
      <c r="EG141" s="544"/>
      <c r="EH141" s="347"/>
      <c r="EI141" s="544"/>
      <c r="EJ141" s="347"/>
      <c r="EK141" s="544"/>
      <c r="EL141" s="347"/>
      <c r="EM141" s="544"/>
      <c r="EN141" s="347"/>
      <c r="EO141" s="544"/>
      <c r="EP141" s="347"/>
      <c r="EQ141" s="544"/>
      <c r="ER141" s="347"/>
      <c r="ES141" s="544"/>
      <c r="ET141" s="347"/>
      <c r="EU141" s="544"/>
      <c r="EV141" s="347"/>
      <c r="EW141" s="544"/>
      <c r="EX141" s="347"/>
      <c r="EY141" s="544"/>
      <c r="EZ141" s="347"/>
      <c r="FA141" s="544"/>
      <c r="FB141" s="347"/>
      <c r="FC141" s="544"/>
      <c r="FD141" s="347"/>
      <c r="FE141" s="544"/>
      <c r="FF141" s="347"/>
      <c r="FG141" s="544"/>
      <c r="FH141" s="347"/>
      <c r="FI141" s="544"/>
      <c r="FJ141" s="347"/>
      <c r="FK141" s="544"/>
      <c r="FL141" s="347"/>
      <c r="FM141" s="544"/>
      <c r="FN141" s="347"/>
      <c r="FO141" s="544"/>
      <c r="FP141" s="347"/>
      <c r="FQ141" s="544"/>
      <c r="FR141" s="347"/>
      <c r="FS141" s="544"/>
      <c r="FT141" s="347"/>
      <c r="FU141" s="544"/>
      <c r="FV141" s="347"/>
      <c r="FW141" s="544"/>
      <c r="FX141" s="347"/>
      <c r="FY141" s="544"/>
      <c r="FZ141" s="347"/>
      <c r="GA141" s="544"/>
      <c r="GB141" s="347"/>
      <c r="GC141" s="544"/>
      <c r="GD141" s="347"/>
      <c r="GE141" s="544"/>
      <c r="GF141" s="347"/>
      <c r="GG141" s="544"/>
      <c r="GH141" s="347"/>
      <c r="GI141" s="544"/>
      <c r="GJ141" s="347"/>
      <c r="GK141" s="544"/>
      <c r="GL141" s="347"/>
      <c r="GM141" s="544"/>
      <c r="GN141" s="347"/>
      <c r="GO141" s="544"/>
      <c r="GP141" s="347"/>
      <c r="GQ141" s="544"/>
      <c r="GR141" s="347"/>
      <c r="GS141" s="544"/>
      <c r="GT141" s="347"/>
      <c r="GU141" s="544"/>
      <c r="GV141" s="347"/>
      <c r="GW141" s="544"/>
      <c r="GX141" s="347"/>
      <c r="GY141" s="544"/>
      <c r="GZ141" s="347"/>
      <c r="HA141" s="544"/>
      <c r="HB141" s="347"/>
      <c r="HC141" s="544"/>
      <c r="HD141" s="347"/>
      <c r="HE141" s="544"/>
      <c r="HF141" s="347"/>
      <c r="HG141" s="544"/>
      <c r="HH141" s="347"/>
      <c r="HI141" s="544"/>
      <c r="HJ141" s="347"/>
      <c r="HK141" s="544"/>
      <c r="HL141" s="347"/>
      <c r="HM141" s="544"/>
      <c r="HN141" s="347"/>
      <c r="HO141" s="544"/>
      <c r="HP141" s="347"/>
      <c r="HQ141" s="544"/>
      <c r="HR141" s="347"/>
      <c r="HS141" s="544"/>
      <c r="HT141" s="347"/>
      <c r="HU141" s="544"/>
      <c r="HV141" s="347"/>
      <c r="HW141" s="544"/>
      <c r="HX141" s="347"/>
      <c r="HY141" s="544"/>
      <c r="HZ141" s="347"/>
      <c r="IA141" s="544"/>
      <c r="IB141" s="347"/>
      <c r="IC141" s="544"/>
      <c r="ID141" s="347"/>
      <c r="IE141" s="544"/>
      <c r="IF141" s="347"/>
      <c r="IG141" s="544"/>
      <c r="IH141" s="347"/>
      <c r="II141" s="544"/>
      <c r="IJ141" s="347"/>
      <c r="IK141" s="544"/>
      <c r="IL141" s="347"/>
      <c r="IM141" s="544"/>
      <c r="IN141" s="347"/>
      <c r="IO141" s="544"/>
      <c r="IP141" s="347"/>
      <c r="IQ141" s="544"/>
      <c r="IR141" s="347"/>
      <c r="IS141" s="544"/>
      <c r="IT141" s="347"/>
      <c r="IU141" s="544"/>
      <c r="IV141" s="347"/>
    </row>
    <row r="142" spans="1:256" s="26" customFormat="1" ht="38.25">
      <c r="A142" s="544"/>
      <c r="B142" s="627"/>
      <c r="C142" s="150"/>
      <c r="D142" s="627">
        <v>4750</v>
      </c>
      <c r="E142" s="483" t="s">
        <v>405</v>
      </c>
      <c r="F142" s="408">
        <v>67500</v>
      </c>
      <c r="G142" s="408"/>
      <c r="H142" s="115"/>
      <c r="I142" s="150"/>
      <c r="J142" s="352"/>
      <c r="K142" s="628"/>
      <c r="L142" s="115"/>
      <c r="M142" s="464"/>
      <c r="N142" s="117"/>
      <c r="O142" s="116"/>
      <c r="P142" s="117"/>
      <c r="Q142" s="116"/>
      <c r="R142" s="24">
        <f t="shared" si="6"/>
        <v>67500</v>
      </c>
      <c r="S142" s="544"/>
      <c r="T142" s="347"/>
      <c r="U142" s="544"/>
      <c r="V142" s="347"/>
      <c r="W142" s="544"/>
      <c r="X142" s="347"/>
      <c r="Y142" s="544"/>
      <c r="Z142" s="347"/>
      <c r="AA142" s="544"/>
      <c r="AB142" s="347"/>
      <c r="AC142" s="544"/>
      <c r="AD142" s="347"/>
      <c r="AE142" s="544"/>
      <c r="AF142" s="347"/>
      <c r="AG142" s="544"/>
      <c r="AH142" s="347"/>
      <c r="AI142" s="544"/>
      <c r="AJ142" s="347"/>
      <c r="AK142" s="544"/>
      <c r="AL142" s="347"/>
      <c r="AM142" s="544"/>
      <c r="AN142" s="347"/>
      <c r="AO142" s="544"/>
      <c r="AP142" s="347"/>
      <c r="AQ142" s="544"/>
      <c r="AR142" s="347"/>
      <c r="AS142" s="544"/>
      <c r="AT142" s="347"/>
      <c r="AU142" s="544"/>
      <c r="AV142" s="347"/>
      <c r="AW142" s="544"/>
      <c r="AX142" s="347"/>
      <c r="AY142" s="544"/>
      <c r="AZ142" s="347"/>
      <c r="BA142" s="544"/>
      <c r="BB142" s="347"/>
      <c r="BC142" s="544"/>
      <c r="BD142" s="347"/>
      <c r="BE142" s="544"/>
      <c r="BF142" s="347"/>
      <c r="BG142" s="544"/>
      <c r="BH142" s="347"/>
      <c r="BI142" s="544"/>
      <c r="BJ142" s="347"/>
      <c r="BK142" s="544"/>
      <c r="BL142" s="347"/>
      <c r="BM142" s="544"/>
      <c r="BN142" s="347"/>
      <c r="BO142" s="544"/>
      <c r="BP142" s="347"/>
      <c r="BQ142" s="544"/>
      <c r="BR142" s="347"/>
      <c r="BS142" s="544"/>
      <c r="BT142" s="347"/>
      <c r="BU142" s="544"/>
      <c r="BV142" s="347"/>
      <c r="BW142" s="544"/>
      <c r="BX142" s="347"/>
      <c r="BY142" s="544"/>
      <c r="BZ142" s="347"/>
      <c r="CA142" s="544"/>
      <c r="CB142" s="347"/>
      <c r="CC142" s="544"/>
      <c r="CD142" s="347"/>
      <c r="CE142" s="544"/>
      <c r="CF142" s="347"/>
      <c r="CG142" s="544"/>
      <c r="CH142" s="347"/>
      <c r="CI142" s="544"/>
      <c r="CJ142" s="347"/>
      <c r="CK142" s="544"/>
      <c r="CL142" s="347"/>
      <c r="CM142" s="544"/>
      <c r="CN142" s="347"/>
      <c r="CO142" s="544"/>
      <c r="CP142" s="347"/>
      <c r="CQ142" s="544"/>
      <c r="CR142" s="347"/>
      <c r="CS142" s="544"/>
      <c r="CT142" s="347"/>
      <c r="CU142" s="544"/>
      <c r="CV142" s="347"/>
      <c r="CW142" s="544"/>
      <c r="CX142" s="347"/>
      <c r="CY142" s="544"/>
      <c r="CZ142" s="347"/>
      <c r="DA142" s="544"/>
      <c r="DB142" s="347"/>
      <c r="DC142" s="544"/>
      <c r="DD142" s="347"/>
      <c r="DE142" s="544"/>
      <c r="DF142" s="347"/>
      <c r="DG142" s="544"/>
      <c r="DH142" s="347"/>
      <c r="DI142" s="544"/>
      <c r="DJ142" s="347"/>
      <c r="DK142" s="544"/>
      <c r="DL142" s="347"/>
      <c r="DM142" s="544"/>
      <c r="DN142" s="347"/>
      <c r="DO142" s="544"/>
      <c r="DP142" s="347"/>
      <c r="DQ142" s="544"/>
      <c r="DR142" s="347"/>
      <c r="DS142" s="544"/>
      <c r="DT142" s="347"/>
      <c r="DU142" s="544"/>
      <c r="DV142" s="347"/>
      <c r="DW142" s="544"/>
      <c r="DX142" s="347"/>
      <c r="DY142" s="544"/>
      <c r="DZ142" s="347"/>
      <c r="EA142" s="544"/>
      <c r="EB142" s="347"/>
      <c r="EC142" s="544"/>
      <c r="ED142" s="347"/>
      <c r="EE142" s="544"/>
      <c r="EF142" s="347"/>
      <c r="EG142" s="544"/>
      <c r="EH142" s="347"/>
      <c r="EI142" s="544"/>
      <c r="EJ142" s="347"/>
      <c r="EK142" s="544"/>
      <c r="EL142" s="347"/>
      <c r="EM142" s="544"/>
      <c r="EN142" s="347"/>
      <c r="EO142" s="544"/>
      <c r="EP142" s="347"/>
      <c r="EQ142" s="544"/>
      <c r="ER142" s="347"/>
      <c r="ES142" s="544"/>
      <c r="ET142" s="347"/>
      <c r="EU142" s="544"/>
      <c r="EV142" s="347"/>
      <c r="EW142" s="544"/>
      <c r="EX142" s="347"/>
      <c r="EY142" s="544"/>
      <c r="EZ142" s="347"/>
      <c r="FA142" s="544"/>
      <c r="FB142" s="347"/>
      <c r="FC142" s="544"/>
      <c r="FD142" s="347"/>
      <c r="FE142" s="544"/>
      <c r="FF142" s="347"/>
      <c r="FG142" s="544"/>
      <c r="FH142" s="347"/>
      <c r="FI142" s="544"/>
      <c r="FJ142" s="347"/>
      <c r="FK142" s="544"/>
      <c r="FL142" s="347"/>
      <c r="FM142" s="544"/>
      <c r="FN142" s="347"/>
      <c r="FO142" s="544"/>
      <c r="FP142" s="347"/>
      <c r="FQ142" s="544"/>
      <c r="FR142" s="347"/>
      <c r="FS142" s="544"/>
      <c r="FT142" s="347"/>
      <c r="FU142" s="544"/>
      <c r="FV142" s="347"/>
      <c r="FW142" s="544"/>
      <c r="FX142" s="347"/>
      <c r="FY142" s="544"/>
      <c r="FZ142" s="347"/>
      <c r="GA142" s="544"/>
      <c r="GB142" s="347"/>
      <c r="GC142" s="544"/>
      <c r="GD142" s="347"/>
      <c r="GE142" s="544"/>
      <c r="GF142" s="347"/>
      <c r="GG142" s="544"/>
      <c r="GH142" s="347"/>
      <c r="GI142" s="544"/>
      <c r="GJ142" s="347"/>
      <c r="GK142" s="544"/>
      <c r="GL142" s="347"/>
      <c r="GM142" s="544"/>
      <c r="GN142" s="347"/>
      <c r="GO142" s="544"/>
      <c r="GP142" s="347"/>
      <c r="GQ142" s="544"/>
      <c r="GR142" s="347"/>
      <c r="GS142" s="544"/>
      <c r="GT142" s="347"/>
      <c r="GU142" s="544"/>
      <c r="GV142" s="347"/>
      <c r="GW142" s="544"/>
      <c r="GX142" s="347"/>
      <c r="GY142" s="544"/>
      <c r="GZ142" s="347"/>
      <c r="HA142" s="544"/>
      <c r="HB142" s="347"/>
      <c r="HC142" s="544"/>
      <c r="HD142" s="347"/>
      <c r="HE142" s="544"/>
      <c r="HF142" s="347"/>
      <c r="HG142" s="544"/>
      <c r="HH142" s="347"/>
      <c r="HI142" s="544"/>
      <c r="HJ142" s="347"/>
      <c r="HK142" s="544"/>
      <c r="HL142" s="347"/>
      <c r="HM142" s="544"/>
      <c r="HN142" s="347"/>
      <c r="HO142" s="544"/>
      <c r="HP142" s="347"/>
      <c r="HQ142" s="544"/>
      <c r="HR142" s="347"/>
      <c r="HS142" s="544"/>
      <c r="HT142" s="347"/>
      <c r="HU142" s="544"/>
      <c r="HV142" s="347"/>
      <c r="HW142" s="544"/>
      <c r="HX142" s="347"/>
      <c r="HY142" s="544"/>
      <c r="HZ142" s="347"/>
      <c r="IA142" s="544"/>
      <c r="IB142" s="347"/>
      <c r="IC142" s="544"/>
      <c r="ID142" s="347"/>
      <c r="IE142" s="544"/>
      <c r="IF142" s="347"/>
      <c r="IG142" s="544"/>
      <c r="IH142" s="347"/>
      <c r="II142" s="544"/>
      <c r="IJ142" s="347"/>
      <c r="IK142" s="544"/>
      <c r="IL142" s="347"/>
      <c r="IM142" s="544"/>
      <c r="IN142" s="347"/>
      <c r="IO142" s="544"/>
      <c r="IP142" s="347"/>
      <c r="IQ142" s="544"/>
      <c r="IR142" s="347"/>
      <c r="IS142" s="544"/>
      <c r="IT142" s="347"/>
      <c r="IU142" s="544"/>
      <c r="IV142" s="347"/>
    </row>
    <row r="143" spans="1:256" s="26" customFormat="1" ht="89.25">
      <c r="A143" s="544"/>
      <c r="B143" s="627"/>
      <c r="C143" s="150"/>
      <c r="D143" s="116">
        <v>6010</v>
      </c>
      <c r="E143" s="483" t="s">
        <v>417</v>
      </c>
      <c r="F143" s="649">
        <v>1800</v>
      </c>
      <c r="G143" s="384"/>
      <c r="H143" s="115"/>
      <c r="I143" s="150"/>
      <c r="J143" s="352"/>
      <c r="K143" s="628"/>
      <c r="L143" s="115"/>
      <c r="M143" s="464"/>
      <c r="N143" s="117"/>
      <c r="O143" s="116"/>
      <c r="P143" s="117"/>
      <c r="Q143" s="116"/>
      <c r="R143" s="24">
        <f t="shared" si="6"/>
        <v>1800</v>
      </c>
      <c r="S143" s="544"/>
      <c r="T143" s="347"/>
      <c r="U143" s="544"/>
      <c r="V143" s="347"/>
      <c r="W143" s="544"/>
      <c r="X143" s="347"/>
      <c r="Y143" s="544"/>
      <c r="Z143" s="347"/>
      <c r="AA143" s="544"/>
      <c r="AB143" s="347"/>
      <c r="AC143" s="544"/>
      <c r="AD143" s="347"/>
      <c r="AE143" s="544"/>
      <c r="AF143" s="347"/>
      <c r="AG143" s="544"/>
      <c r="AH143" s="347"/>
      <c r="AI143" s="544"/>
      <c r="AJ143" s="347"/>
      <c r="AK143" s="544"/>
      <c r="AL143" s="347"/>
      <c r="AM143" s="544"/>
      <c r="AN143" s="347"/>
      <c r="AO143" s="544"/>
      <c r="AP143" s="347"/>
      <c r="AQ143" s="544"/>
      <c r="AR143" s="347"/>
      <c r="AS143" s="544"/>
      <c r="AT143" s="347"/>
      <c r="AU143" s="544"/>
      <c r="AV143" s="347"/>
      <c r="AW143" s="544"/>
      <c r="AX143" s="347"/>
      <c r="AY143" s="544"/>
      <c r="AZ143" s="347"/>
      <c r="BA143" s="544"/>
      <c r="BB143" s="347"/>
      <c r="BC143" s="544"/>
      <c r="BD143" s="347"/>
      <c r="BE143" s="544"/>
      <c r="BF143" s="347"/>
      <c r="BG143" s="544"/>
      <c r="BH143" s="347"/>
      <c r="BI143" s="544"/>
      <c r="BJ143" s="347"/>
      <c r="BK143" s="544"/>
      <c r="BL143" s="347"/>
      <c r="BM143" s="544"/>
      <c r="BN143" s="347"/>
      <c r="BO143" s="544"/>
      <c r="BP143" s="347"/>
      <c r="BQ143" s="544"/>
      <c r="BR143" s="347"/>
      <c r="BS143" s="544"/>
      <c r="BT143" s="347"/>
      <c r="BU143" s="544"/>
      <c r="BV143" s="347"/>
      <c r="BW143" s="544"/>
      <c r="BX143" s="347"/>
      <c r="BY143" s="544"/>
      <c r="BZ143" s="347"/>
      <c r="CA143" s="544"/>
      <c r="CB143" s="347"/>
      <c r="CC143" s="544"/>
      <c r="CD143" s="347"/>
      <c r="CE143" s="544"/>
      <c r="CF143" s="347"/>
      <c r="CG143" s="544"/>
      <c r="CH143" s="347"/>
      <c r="CI143" s="544"/>
      <c r="CJ143" s="347"/>
      <c r="CK143" s="544"/>
      <c r="CL143" s="347"/>
      <c r="CM143" s="544"/>
      <c r="CN143" s="347"/>
      <c r="CO143" s="544"/>
      <c r="CP143" s="347"/>
      <c r="CQ143" s="544"/>
      <c r="CR143" s="347"/>
      <c r="CS143" s="544"/>
      <c r="CT143" s="347"/>
      <c r="CU143" s="544"/>
      <c r="CV143" s="347"/>
      <c r="CW143" s="544"/>
      <c r="CX143" s="347"/>
      <c r="CY143" s="544"/>
      <c r="CZ143" s="347"/>
      <c r="DA143" s="544"/>
      <c r="DB143" s="347"/>
      <c r="DC143" s="544"/>
      <c r="DD143" s="347"/>
      <c r="DE143" s="544"/>
      <c r="DF143" s="347"/>
      <c r="DG143" s="544"/>
      <c r="DH143" s="347"/>
      <c r="DI143" s="544"/>
      <c r="DJ143" s="347"/>
      <c r="DK143" s="544"/>
      <c r="DL143" s="347"/>
      <c r="DM143" s="544"/>
      <c r="DN143" s="347"/>
      <c r="DO143" s="544"/>
      <c r="DP143" s="347"/>
      <c r="DQ143" s="544"/>
      <c r="DR143" s="347"/>
      <c r="DS143" s="544"/>
      <c r="DT143" s="347"/>
      <c r="DU143" s="544"/>
      <c r="DV143" s="347"/>
      <c r="DW143" s="544"/>
      <c r="DX143" s="347"/>
      <c r="DY143" s="544"/>
      <c r="DZ143" s="347"/>
      <c r="EA143" s="544"/>
      <c r="EB143" s="347"/>
      <c r="EC143" s="544"/>
      <c r="ED143" s="347"/>
      <c r="EE143" s="544"/>
      <c r="EF143" s="347"/>
      <c r="EG143" s="544"/>
      <c r="EH143" s="347"/>
      <c r="EI143" s="544"/>
      <c r="EJ143" s="347"/>
      <c r="EK143" s="544"/>
      <c r="EL143" s="347"/>
      <c r="EM143" s="544"/>
      <c r="EN143" s="347"/>
      <c r="EO143" s="544"/>
      <c r="EP143" s="347"/>
      <c r="EQ143" s="544"/>
      <c r="ER143" s="347"/>
      <c r="ES143" s="544"/>
      <c r="ET143" s="347"/>
      <c r="EU143" s="544"/>
      <c r="EV143" s="347"/>
      <c r="EW143" s="544"/>
      <c r="EX143" s="347"/>
      <c r="EY143" s="544"/>
      <c r="EZ143" s="347"/>
      <c r="FA143" s="544"/>
      <c r="FB143" s="347"/>
      <c r="FC143" s="544"/>
      <c r="FD143" s="347"/>
      <c r="FE143" s="544"/>
      <c r="FF143" s="347"/>
      <c r="FG143" s="544"/>
      <c r="FH143" s="347"/>
      <c r="FI143" s="544"/>
      <c r="FJ143" s="347"/>
      <c r="FK143" s="544"/>
      <c r="FL143" s="347"/>
      <c r="FM143" s="544"/>
      <c r="FN143" s="347"/>
      <c r="FO143" s="544"/>
      <c r="FP143" s="347"/>
      <c r="FQ143" s="544"/>
      <c r="FR143" s="347"/>
      <c r="FS143" s="544"/>
      <c r="FT143" s="347"/>
      <c r="FU143" s="544"/>
      <c r="FV143" s="347"/>
      <c r="FW143" s="544"/>
      <c r="FX143" s="347"/>
      <c r="FY143" s="544"/>
      <c r="FZ143" s="347"/>
      <c r="GA143" s="544"/>
      <c r="GB143" s="347"/>
      <c r="GC143" s="544"/>
      <c r="GD143" s="347"/>
      <c r="GE143" s="544"/>
      <c r="GF143" s="347"/>
      <c r="GG143" s="544"/>
      <c r="GH143" s="347"/>
      <c r="GI143" s="544"/>
      <c r="GJ143" s="347"/>
      <c r="GK143" s="544"/>
      <c r="GL143" s="347"/>
      <c r="GM143" s="544"/>
      <c r="GN143" s="347"/>
      <c r="GO143" s="544"/>
      <c r="GP143" s="347"/>
      <c r="GQ143" s="544"/>
      <c r="GR143" s="347"/>
      <c r="GS143" s="544"/>
      <c r="GT143" s="347"/>
      <c r="GU143" s="544"/>
      <c r="GV143" s="347"/>
      <c r="GW143" s="544"/>
      <c r="GX143" s="347"/>
      <c r="GY143" s="544"/>
      <c r="GZ143" s="347"/>
      <c r="HA143" s="544"/>
      <c r="HB143" s="347"/>
      <c r="HC143" s="544"/>
      <c r="HD143" s="347"/>
      <c r="HE143" s="544"/>
      <c r="HF143" s="347"/>
      <c r="HG143" s="544"/>
      <c r="HH143" s="347"/>
      <c r="HI143" s="544"/>
      <c r="HJ143" s="347"/>
      <c r="HK143" s="544"/>
      <c r="HL143" s="347"/>
      <c r="HM143" s="544"/>
      <c r="HN143" s="347"/>
      <c r="HO143" s="544"/>
      <c r="HP143" s="347"/>
      <c r="HQ143" s="544"/>
      <c r="HR143" s="347"/>
      <c r="HS143" s="544"/>
      <c r="HT143" s="347"/>
      <c r="HU143" s="544"/>
      <c r="HV143" s="347"/>
      <c r="HW143" s="544"/>
      <c r="HX143" s="347"/>
      <c r="HY143" s="544"/>
      <c r="HZ143" s="347"/>
      <c r="IA143" s="544"/>
      <c r="IB143" s="347"/>
      <c r="IC143" s="544"/>
      <c r="ID143" s="347"/>
      <c r="IE143" s="544"/>
      <c r="IF143" s="347"/>
      <c r="IG143" s="544"/>
      <c r="IH143" s="347"/>
      <c r="II143" s="544"/>
      <c r="IJ143" s="347"/>
      <c r="IK143" s="544"/>
      <c r="IL143" s="347"/>
      <c r="IM143" s="544"/>
      <c r="IN143" s="347"/>
      <c r="IO143" s="544"/>
      <c r="IP143" s="347"/>
      <c r="IQ143" s="544"/>
      <c r="IR143" s="347"/>
      <c r="IS143" s="544"/>
      <c r="IT143" s="347"/>
      <c r="IU143" s="544"/>
      <c r="IV143" s="347"/>
    </row>
    <row r="144" spans="2:18" ht="38.25">
      <c r="B144" s="178"/>
      <c r="C144" s="178" t="s">
        <v>0</v>
      </c>
      <c r="D144" s="266" t="s">
        <v>39</v>
      </c>
      <c r="E144" s="353" t="s">
        <v>179</v>
      </c>
      <c r="F144" s="402">
        <f>F145+F147</f>
        <v>200000</v>
      </c>
      <c r="G144" s="76">
        <f>G145+G147</f>
        <v>0</v>
      </c>
      <c r="H144" s="76">
        <f>H145+H147</f>
        <v>0</v>
      </c>
      <c r="I144" s="180">
        <v>50000</v>
      </c>
      <c r="J144" s="253"/>
      <c r="K144" s="435"/>
      <c r="L144" s="389"/>
      <c r="M144" s="389"/>
      <c r="N144" s="116"/>
      <c r="O144" s="116"/>
      <c r="P144" s="116"/>
      <c r="Q144" s="116"/>
      <c r="R144" s="220">
        <f t="shared" si="6"/>
        <v>200000</v>
      </c>
    </row>
    <row r="145" spans="2:18" ht="22.5">
      <c r="B145" s="51"/>
      <c r="C145" s="51"/>
      <c r="D145" s="121" t="s">
        <v>239</v>
      </c>
      <c r="E145" s="354" t="s">
        <v>436</v>
      </c>
      <c r="F145" s="424">
        <v>80000</v>
      </c>
      <c r="G145" s="377"/>
      <c r="H145" s="377"/>
      <c r="I145" s="281">
        <v>50000</v>
      </c>
      <c r="J145" s="282"/>
      <c r="K145" s="425"/>
      <c r="L145" s="377"/>
      <c r="M145" s="377"/>
      <c r="N145" s="116"/>
      <c r="O145" s="116"/>
      <c r="P145" s="116"/>
      <c r="Q145" s="116"/>
      <c r="R145" s="24">
        <f t="shared" si="6"/>
        <v>80000</v>
      </c>
    </row>
    <row r="146" spans="2:18" ht="12.75" hidden="1">
      <c r="B146" s="51"/>
      <c r="C146" s="51"/>
      <c r="D146" s="121" t="s">
        <v>240</v>
      </c>
      <c r="E146" s="354" t="s">
        <v>294</v>
      </c>
      <c r="F146" s="424">
        <v>0</v>
      </c>
      <c r="G146" s="377"/>
      <c r="H146" s="377"/>
      <c r="I146" s="281">
        <v>0</v>
      </c>
      <c r="J146" s="282"/>
      <c r="K146" s="425"/>
      <c r="L146" s="377"/>
      <c r="M146" s="377"/>
      <c r="N146" s="116"/>
      <c r="O146" s="116"/>
      <c r="P146" s="116"/>
      <c r="Q146" s="116"/>
      <c r="R146" s="24">
        <f t="shared" si="6"/>
        <v>0</v>
      </c>
    </row>
    <row r="147" spans="2:18" ht="22.5">
      <c r="B147" s="51"/>
      <c r="C147" s="51"/>
      <c r="D147" s="121" t="s">
        <v>240</v>
      </c>
      <c r="E147" s="354" t="s">
        <v>406</v>
      </c>
      <c r="F147" s="424">
        <v>120000</v>
      </c>
      <c r="G147" s="377"/>
      <c r="H147" s="377"/>
      <c r="I147" s="281"/>
      <c r="J147" s="282"/>
      <c r="K147" s="425"/>
      <c r="L147" s="377"/>
      <c r="M147" s="377"/>
      <c r="N147" s="116"/>
      <c r="O147" s="116"/>
      <c r="P147" s="116"/>
      <c r="Q147" s="116"/>
      <c r="R147" s="24">
        <f t="shared" si="6"/>
        <v>120000</v>
      </c>
    </row>
    <row r="148" spans="2:18" ht="25.5">
      <c r="B148" s="51"/>
      <c r="C148" s="244" t="s">
        <v>336</v>
      </c>
      <c r="D148" s="221"/>
      <c r="E148" s="479" t="s">
        <v>317</v>
      </c>
      <c r="F148" s="382">
        <f>SUM(F149:F152)</f>
        <v>166500</v>
      </c>
      <c r="G148" s="382">
        <f>SUM(G149:G152)</f>
        <v>0</v>
      </c>
      <c r="H148" s="382">
        <f>SUM(H149:H152)</f>
        <v>0</v>
      </c>
      <c r="I148" s="232">
        <f>SUM(I150:I152)</f>
        <v>129500</v>
      </c>
      <c r="J148" s="282"/>
      <c r="K148" s="425"/>
      <c r="L148" s="377"/>
      <c r="M148" s="377"/>
      <c r="N148" s="116"/>
      <c r="O148" s="116"/>
      <c r="P148" s="116"/>
      <c r="Q148" s="116"/>
      <c r="R148" s="39">
        <f t="shared" si="6"/>
        <v>166500</v>
      </c>
    </row>
    <row r="149" spans="2:18" ht="12.75">
      <c r="B149" s="51"/>
      <c r="C149" s="221"/>
      <c r="D149" s="51" t="s">
        <v>373</v>
      </c>
      <c r="E149" s="550" t="s">
        <v>329</v>
      </c>
      <c r="F149" s="594">
        <v>9000</v>
      </c>
      <c r="G149" s="520"/>
      <c r="H149" s="382"/>
      <c r="I149" s="232"/>
      <c r="J149" s="282"/>
      <c r="K149" s="425"/>
      <c r="L149" s="377"/>
      <c r="M149" s="377"/>
      <c r="N149" s="116"/>
      <c r="O149" s="116"/>
      <c r="P149" s="116"/>
      <c r="Q149" s="116"/>
      <c r="R149" s="39">
        <f t="shared" si="6"/>
        <v>9000</v>
      </c>
    </row>
    <row r="150" spans="2:18" ht="12.75">
      <c r="B150" s="51"/>
      <c r="C150" s="221"/>
      <c r="D150" s="120" t="s">
        <v>277</v>
      </c>
      <c r="E150" s="343" t="s">
        <v>276</v>
      </c>
      <c r="F150" s="461">
        <v>30000</v>
      </c>
      <c r="G150" s="388"/>
      <c r="H150" s="388"/>
      <c r="I150" s="65">
        <v>8000</v>
      </c>
      <c r="J150" s="282"/>
      <c r="K150" s="425"/>
      <c r="L150" s="377"/>
      <c r="M150" s="377"/>
      <c r="N150" s="116"/>
      <c r="O150" s="116"/>
      <c r="P150" s="116"/>
      <c r="Q150" s="116"/>
      <c r="R150" s="24">
        <f t="shared" si="6"/>
        <v>30000</v>
      </c>
    </row>
    <row r="151" spans="2:18" ht="25.5">
      <c r="B151" s="51"/>
      <c r="C151" s="51"/>
      <c r="D151" s="121" t="s">
        <v>198</v>
      </c>
      <c r="E151" s="344" t="s">
        <v>176</v>
      </c>
      <c r="F151" s="421">
        <v>53000</v>
      </c>
      <c r="G151" s="389"/>
      <c r="H151" s="389"/>
      <c r="I151" s="104">
        <v>42000</v>
      </c>
      <c r="J151" s="282"/>
      <c r="K151" s="425"/>
      <c r="L151" s="377"/>
      <c r="M151" s="377"/>
      <c r="N151" s="116"/>
      <c r="O151" s="116"/>
      <c r="P151" s="116"/>
      <c r="Q151" s="116"/>
      <c r="R151" s="24">
        <f t="shared" si="6"/>
        <v>53000</v>
      </c>
    </row>
    <row r="152" spans="2:18" ht="12.75">
      <c r="B152" s="51"/>
      <c r="C152" s="51"/>
      <c r="D152" s="121" t="s">
        <v>199</v>
      </c>
      <c r="E152" s="344" t="s">
        <v>175</v>
      </c>
      <c r="F152" s="421">
        <v>74500</v>
      </c>
      <c r="G152" s="389"/>
      <c r="H152" s="389"/>
      <c r="I152" s="104">
        <v>79500</v>
      </c>
      <c r="J152" s="282"/>
      <c r="K152" s="425"/>
      <c r="L152" s="377"/>
      <c r="M152" s="377"/>
      <c r="N152" s="116"/>
      <c r="O152" s="116"/>
      <c r="P152" s="116"/>
      <c r="Q152" s="116"/>
      <c r="R152" s="24">
        <f t="shared" si="6"/>
        <v>74500</v>
      </c>
    </row>
    <row r="153" spans="2:18" s="26" customFormat="1" ht="12.75">
      <c r="B153" s="37"/>
      <c r="C153" s="244" t="s">
        <v>173</v>
      </c>
      <c r="D153" s="37"/>
      <c r="E153" s="335" t="s">
        <v>21</v>
      </c>
      <c r="F153" s="411">
        <f>SUM(F154:F155)</f>
        <v>152500</v>
      </c>
      <c r="G153" s="411">
        <f>SUM(G154:G155)</f>
        <v>0</v>
      </c>
      <c r="H153" s="411">
        <f>SUM(H154:H155)</f>
        <v>0</v>
      </c>
      <c r="I153" s="232">
        <f>SUM(I154:I155)</f>
        <v>139200</v>
      </c>
      <c r="J153" s="232"/>
      <c r="K153" s="412"/>
      <c r="L153" s="382"/>
      <c r="M153" s="382"/>
      <c r="N153" s="289"/>
      <c r="O153" s="289"/>
      <c r="P153" s="289"/>
      <c r="Q153" s="289"/>
      <c r="R153" s="24">
        <f t="shared" si="6"/>
        <v>152500</v>
      </c>
    </row>
    <row r="154" spans="2:18" s="26" customFormat="1" ht="12.75">
      <c r="B154" s="37"/>
      <c r="C154" s="50"/>
      <c r="D154" s="120" t="s">
        <v>277</v>
      </c>
      <c r="E154" s="343" t="s">
        <v>276</v>
      </c>
      <c r="F154" s="408">
        <v>0</v>
      </c>
      <c r="G154" s="384"/>
      <c r="H154" s="384"/>
      <c r="I154" s="34"/>
      <c r="J154" s="82"/>
      <c r="K154" s="257"/>
      <c r="L154" s="380"/>
      <c r="M154" s="380"/>
      <c r="N154" s="289"/>
      <c r="O154" s="289"/>
      <c r="P154" s="289"/>
      <c r="Q154" s="289"/>
      <c r="R154" s="39">
        <f t="shared" si="6"/>
        <v>0</v>
      </c>
    </row>
    <row r="155" spans="2:18" s="26" customFormat="1" ht="12.75">
      <c r="B155" s="37"/>
      <c r="C155" s="50"/>
      <c r="D155" s="120" t="s">
        <v>199</v>
      </c>
      <c r="E155" s="343" t="s">
        <v>175</v>
      </c>
      <c r="F155" s="408">
        <v>152500</v>
      </c>
      <c r="G155" s="384"/>
      <c r="H155" s="384"/>
      <c r="I155" s="34">
        <v>139200</v>
      </c>
      <c r="J155" s="82"/>
      <c r="K155" s="257"/>
      <c r="L155" s="380"/>
      <c r="M155" s="380"/>
      <c r="N155" s="289"/>
      <c r="O155" s="289"/>
      <c r="P155" s="289"/>
      <c r="Q155" s="289"/>
      <c r="R155" s="24">
        <f t="shared" si="6"/>
        <v>152500</v>
      </c>
    </row>
    <row r="156" spans="2:18" ht="12.75">
      <c r="B156" s="242" t="s">
        <v>52</v>
      </c>
      <c r="C156" s="242"/>
      <c r="D156" s="606"/>
      <c r="E156" s="607" t="s">
        <v>65</v>
      </c>
      <c r="F156" s="243">
        <f>F104+F110+F118+F153+F148</f>
        <v>5017009</v>
      </c>
      <c r="G156" s="243">
        <f>G104+G110+G118+G153+G148</f>
        <v>0</v>
      </c>
      <c r="H156" s="243">
        <f>H104+H110+H118+H153+H148</f>
        <v>0</v>
      </c>
      <c r="I156" s="243">
        <f>I104+I110+I118+I153+I148</f>
        <v>4499972</v>
      </c>
      <c r="J156" s="243"/>
      <c r="K156" s="243"/>
      <c r="L156" s="243"/>
      <c r="M156" s="243"/>
      <c r="N156" s="243"/>
      <c r="O156" s="243"/>
      <c r="P156" s="243"/>
      <c r="Q156" s="243"/>
      <c r="R156" s="542">
        <f t="shared" si="6"/>
        <v>5017009</v>
      </c>
    </row>
    <row r="157" spans="2:18" s="26" customFormat="1" ht="51">
      <c r="B157" s="44" t="s">
        <v>66</v>
      </c>
      <c r="C157" s="221" t="s">
        <v>67</v>
      </c>
      <c r="D157" s="46"/>
      <c r="E157" s="608" t="s">
        <v>375</v>
      </c>
      <c r="F157" s="232">
        <f>SUM(F158:F161)</f>
        <v>2279</v>
      </c>
      <c r="G157" s="232">
        <f>SUM(G158:G161)</f>
        <v>0</v>
      </c>
      <c r="H157" s="232">
        <f>SUM(H158:H161)</f>
        <v>0</v>
      </c>
      <c r="I157" s="232">
        <f>SUM(I158:I161)</f>
        <v>2244</v>
      </c>
      <c r="J157" s="232"/>
      <c r="K157" s="232"/>
      <c r="L157" s="232"/>
      <c r="M157" s="232"/>
      <c r="N157" s="289"/>
      <c r="O157" s="289"/>
      <c r="P157" s="289"/>
      <c r="Q157" s="289"/>
      <c r="R157" s="39">
        <f t="shared" si="6"/>
        <v>2279</v>
      </c>
    </row>
    <row r="158" spans="2:18" s="26" customFormat="1" ht="25.5">
      <c r="B158" s="44"/>
      <c r="C158" s="50"/>
      <c r="D158" s="116">
        <v>4010</v>
      </c>
      <c r="E158" s="117" t="s">
        <v>181</v>
      </c>
      <c r="F158" s="118">
        <v>1810</v>
      </c>
      <c r="G158" s="118"/>
      <c r="H158" s="118"/>
      <c r="I158" s="118">
        <v>1810</v>
      </c>
      <c r="J158" s="118"/>
      <c r="K158" s="39"/>
      <c r="L158" s="39"/>
      <c r="M158" s="39"/>
      <c r="N158" s="289"/>
      <c r="O158" s="289"/>
      <c r="P158" s="289"/>
      <c r="Q158" s="289"/>
      <c r="R158" s="39">
        <f t="shared" si="6"/>
        <v>1810</v>
      </c>
    </row>
    <row r="159" spans="2:18" s="26" customFormat="1" ht="25.5">
      <c r="B159" s="44"/>
      <c r="C159" s="50"/>
      <c r="D159" s="116">
        <v>4110</v>
      </c>
      <c r="E159" s="117" t="s">
        <v>183</v>
      </c>
      <c r="F159" s="118">
        <v>367</v>
      </c>
      <c r="G159" s="118"/>
      <c r="H159" s="118"/>
      <c r="I159" s="118">
        <v>312</v>
      </c>
      <c r="J159" s="118"/>
      <c r="K159" s="39"/>
      <c r="L159" s="39"/>
      <c r="M159" s="39"/>
      <c r="N159" s="289"/>
      <c r="O159" s="289"/>
      <c r="P159" s="289"/>
      <c r="Q159" s="289"/>
      <c r="R159" s="39">
        <f t="shared" si="6"/>
        <v>367</v>
      </c>
    </row>
    <row r="160" spans="2:18" s="26" customFormat="1" ht="14.25" customHeight="1">
      <c r="B160" s="44"/>
      <c r="C160" s="50"/>
      <c r="D160" s="116">
        <v>4120</v>
      </c>
      <c r="E160" s="117" t="s">
        <v>180</v>
      </c>
      <c r="F160" s="118">
        <v>45</v>
      </c>
      <c r="G160" s="118"/>
      <c r="H160" s="118"/>
      <c r="I160" s="118">
        <v>45</v>
      </c>
      <c r="J160" s="118"/>
      <c r="K160" s="39"/>
      <c r="L160" s="39"/>
      <c r="M160" s="39"/>
      <c r="N160" s="289"/>
      <c r="O160" s="289"/>
      <c r="P160" s="289"/>
      <c r="Q160" s="289"/>
      <c r="R160" s="39">
        <f t="shared" si="6"/>
        <v>45</v>
      </c>
    </row>
    <row r="161" spans="2:18" s="26" customFormat="1" ht="25.5">
      <c r="B161" s="44"/>
      <c r="C161" s="50"/>
      <c r="D161" s="116">
        <v>4210</v>
      </c>
      <c r="E161" s="117" t="s">
        <v>176</v>
      </c>
      <c r="F161" s="118">
        <v>57</v>
      </c>
      <c r="G161" s="118"/>
      <c r="H161" s="118"/>
      <c r="I161" s="118">
        <v>77</v>
      </c>
      <c r="J161" s="118"/>
      <c r="K161" s="39"/>
      <c r="L161" s="39"/>
      <c r="M161" s="39"/>
      <c r="N161" s="289"/>
      <c r="O161" s="289"/>
      <c r="P161" s="289"/>
      <c r="Q161" s="289"/>
      <c r="R161" s="39">
        <f aca="true" t="shared" si="12" ref="R161:R225">F161+G161-H161</f>
        <v>57</v>
      </c>
    </row>
    <row r="162" spans="2:18" ht="48">
      <c r="B162" s="242" t="s">
        <v>66</v>
      </c>
      <c r="C162" s="242"/>
      <c r="D162" s="242"/>
      <c r="E162" s="603" t="s">
        <v>71</v>
      </c>
      <c r="F162" s="243">
        <f>F157</f>
        <v>2279</v>
      </c>
      <c r="G162" s="243">
        <f>G157</f>
        <v>0</v>
      </c>
      <c r="H162" s="243">
        <f>H157</f>
        <v>0</v>
      </c>
      <c r="I162" s="243">
        <f>I157</f>
        <v>2244</v>
      </c>
      <c r="J162" s="243"/>
      <c r="K162" s="243"/>
      <c r="L162" s="243"/>
      <c r="M162" s="243"/>
      <c r="N162" s="243"/>
      <c r="O162" s="243"/>
      <c r="P162" s="243"/>
      <c r="Q162" s="243"/>
      <c r="R162" s="542">
        <f t="shared" si="12"/>
        <v>2279</v>
      </c>
    </row>
    <row r="163" spans="2:18" s="26" customFormat="1" ht="12.75">
      <c r="B163" s="44" t="s">
        <v>72</v>
      </c>
      <c r="C163" s="244" t="s">
        <v>73</v>
      </c>
      <c r="D163" s="46"/>
      <c r="E163" s="338" t="s">
        <v>74</v>
      </c>
      <c r="F163" s="411">
        <f>SUM(F164:F165)</f>
        <v>700</v>
      </c>
      <c r="G163" s="382"/>
      <c r="H163" s="382"/>
      <c r="I163" s="232">
        <f>SUM(I164:I165)</f>
        <v>700</v>
      </c>
      <c r="J163" s="232"/>
      <c r="K163" s="412"/>
      <c r="L163" s="382"/>
      <c r="M163" s="382"/>
      <c r="N163" s="289"/>
      <c r="O163" s="289"/>
      <c r="P163" s="289"/>
      <c r="Q163" s="289"/>
      <c r="R163" s="24">
        <f t="shared" si="12"/>
        <v>700</v>
      </c>
    </row>
    <row r="164" spans="2:18" s="26" customFormat="1" ht="25.5">
      <c r="B164" s="44"/>
      <c r="C164" s="50"/>
      <c r="D164" s="116">
        <v>4210</v>
      </c>
      <c r="E164" s="343" t="s">
        <v>176</v>
      </c>
      <c r="F164" s="436">
        <v>500</v>
      </c>
      <c r="G164" s="520"/>
      <c r="H164" s="520"/>
      <c r="I164" s="118">
        <v>550</v>
      </c>
      <c r="J164" s="118"/>
      <c r="K164" s="257"/>
      <c r="L164" s="380"/>
      <c r="M164" s="380"/>
      <c r="N164" s="289"/>
      <c r="O164" s="289"/>
      <c r="P164" s="289"/>
      <c r="Q164" s="289"/>
      <c r="R164" s="24">
        <f t="shared" si="12"/>
        <v>500</v>
      </c>
    </row>
    <row r="165" spans="2:18" s="26" customFormat="1" ht="12.75">
      <c r="B165" s="44"/>
      <c r="C165" s="50"/>
      <c r="D165" s="116">
        <v>4300</v>
      </c>
      <c r="E165" s="343" t="s">
        <v>175</v>
      </c>
      <c r="F165" s="436">
        <v>200</v>
      </c>
      <c r="G165" s="520"/>
      <c r="H165" s="520"/>
      <c r="I165" s="118">
        <v>150</v>
      </c>
      <c r="J165" s="118"/>
      <c r="K165" s="257"/>
      <c r="L165" s="380"/>
      <c r="M165" s="380"/>
      <c r="N165" s="289"/>
      <c r="O165" s="289"/>
      <c r="P165" s="289"/>
      <c r="Q165" s="289"/>
      <c r="R165" s="24">
        <f t="shared" si="12"/>
        <v>200</v>
      </c>
    </row>
    <row r="166" spans="2:18" ht="12.75">
      <c r="B166" s="242" t="s">
        <v>72</v>
      </c>
      <c r="C166" s="242"/>
      <c r="D166" s="242"/>
      <c r="E166" s="337" t="s">
        <v>75</v>
      </c>
      <c r="F166" s="409">
        <f>F163</f>
        <v>700</v>
      </c>
      <c r="G166" s="381">
        <f>G163</f>
        <v>0</v>
      </c>
      <c r="H166" s="243">
        <f>H163</f>
        <v>0</v>
      </c>
      <c r="I166" s="381">
        <f>I163</f>
        <v>700</v>
      </c>
      <c r="J166" s="245"/>
      <c r="K166" s="437"/>
      <c r="L166" s="392"/>
      <c r="M166" s="392"/>
      <c r="N166" s="451"/>
      <c r="O166" s="451"/>
      <c r="P166" s="451"/>
      <c r="Q166" s="451"/>
      <c r="R166" s="527">
        <f t="shared" si="12"/>
        <v>700</v>
      </c>
    </row>
    <row r="167" spans="2:18" ht="25.5">
      <c r="B167" s="221" t="s">
        <v>76</v>
      </c>
      <c r="C167" s="244" t="s">
        <v>343</v>
      </c>
      <c r="D167" s="221"/>
      <c r="E167" s="355" t="s">
        <v>319</v>
      </c>
      <c r="F167" s="413">
        <f aca="true" t="shared" si="13" ref="F167:R167">SUM(F168:F168)</f>
        <v>17820</v>
      </c>
      <c r="G167" s="379">
        <f t="shared" si="13"/>
        <v>0</v>
      </c>
      <c r="H167" s="231">
        <f t="shared" si="13"/>
        <v>0</v>
      </c>
      <c r="I167" s="379">
        <f t="shared" si="13"/>
        <v>0</v>
      </c>
      <c r="J167" s="413">
        <f t="shared" si="13"/>
        <v>0</v>
      </c>
      <c r="K167" s="413">
        <f t="shared" si="13"/>
        <v>0</v>
      </c>
      <c r="L167" s="413">
        <f t="shared" si="13"/>
        <v>0</v>
      </c>
      <c r="M167" s="413">
        <f t="shared" si="13"/>
        <v>0</v>
      </c>
      <c r="N167" s="413">
        <f t="shared" si="13"/>
        <v>0</v>
      </c>
      <c r="O167" s="413">
        <f t="shared" si="13"/>
        <v>0</v>
      </c>
      <c r="P167" s="413">
        <f t="shared" si="13"/>
        <v>0</v>
      </c>
      <c r="Q167" s="413">
        <f t="shared" si="13"/>
        <v>0</v>
      </c>
      <c r="R167" s="413">
        <f t="shared" si="13"/>
        <v>17820</v>
      </c>
    </row>
    <row r="168" spans="2:18" ht="25.5">
      <c r="B168" s="74"/>
      <c r="C168" s="74"/>
      <c r="D168" s="51" t="s">
        <v>318</v>
      </c>
      <c r="E168" s="462" t="s">
        <v>320</v>
      </c>
      <c r="F168" s="421">
        <v>17820</v>
      </c>
      <c r="G168" s="389"/>
      <c r="H168" s="389"/>
      <c r="I168" s="104"/>
      <c r="J168" s="105"/>
      <c r="K168" s="423"/>
      <c r="L168" s="389"/>
      <c r="M168" s="389"/>
      <c r="N168" s="116"/>
      <c r="O168" s="116"/>
      <c r="P168" s="116"/>
      <c r="Q168" s="116"/>
      <c r="R168" s="24">
        <f t="shared" si="12"/>
        <v>17820</v>
      </c>
    </row>
    <row r="169" spans="2:18" s="26" customFormat="1" ht="12.75">
      <c r="B169" s="37" t="s">
        <v>76</v>
      </c>
      <c r="C169" s="221" t="s">
        <v>77</v>
      </c>
      <c r="D169" s="221"/>
      <c r="E169" s="482" t="s">
        <v>78</v>
      </c>
      <c r="F169" s="393">
        <f aca="true" t="shared" si="14" ref="F169:K169">SUM(F170:F179)</f>
        <v>120900</v>
      </c>
      <c r="G169" s="393">
        <f t="shared" si="14"/>
        <v>0</v>
      </c>
      <c r="H169" s="393">
        <f t="shared" si="14"/>
        <v>0</v>
      </c>
      <c r="I169" s="235">
        <f t="shared" si="14"/>
        <v>165830</v>
      </c>
      <c r="J169" s="235">
        <f t="shared" si="14"/>
        <v>0</v>
      </c>
      <c r="K169" s="438">
        <f t="shared" si="14"/>
        <v>0</v>
      </c>
      <c r="L169" s="379"/>
      <c r="M169" s="379"/>
      <c r="N169" s="289"/>
      <c r="O169" s="289"/>
      <c r="P169" s="289"/>
      <c r="Q169" s="289"/>
      <c r="R169" s="39">
        <f t="shared" si="12"/>
        <v>120900</v>
      </c>
    </row>
    <row r="170" spans="2:18" s="26" customFormat="1" ht="12.75">
      <c r="B170" s="37"/>
      <c r="C170" s="221"/>
      <c r="D170" s="120" t="s">
        <v>277</v>
      </c>
      <c r="E170" s="336" t="s">
        <v>276</v>
      </c>
      <c r="F170" s="408">
        <v>17040</v>
      </c>
      <c r="G170" s="384"/>
      <c r="H170" s="384"/>
      <c r="I170" s="34">
        <v>12780</v>
      </c>
      <c r="J170" s="81"/>
      <c r="K170" s="414"/>
      <c r="L170" s="384"/>
      <c r="M170" s="384"/>
      <c r="N170" s="289"/>
      <c r="O170" s="289"/>
      <c r="P170" s="289"/>
      <c r="Q170" s="289"/>
      <c r="R170" s="24">
        <f t="shared" si="12"/>
        <v>17040</v>
      </c>
    </row>
    <row r="171" spans="2:18" ht="25.5">
      <c r="B171" s="51"/>
      <c r="C171" s="51"/>
      <c r="D171" s="116">
        <v>4210</v>
      </c>
      <c r="E171" s="343" t="s">
        <v>176</v>
      </c>
      <c r="F171" s="421">
        <v>30500</v>
      </c>
      <c r="G171" s="389"/>
      <c r="H171" s="389"/>
      <c r="I171" s="104">
        <v>60000</v>
      </c>
      <c r="J171" s="105"/>
      <c r="K171" s="422"/>
      <c r="L171" s="461"/>
      <c r="M171" s="388"/>
      <c r="N171" s="116"/>
      <c r="O171" s="116"/>
      <c r="P171" s="116"/>
      <c r="Q171" s="116"/>
      <c r="R171" s="24">
        <f t="shared" si="12"/>
        <v>30500</v>
      </c>
    </row>
    <row r="172" spans="2:18" ht="12.75">
      <c r="B172" s="178"/>
      <c r="C172" s="178"/>
      <c r="D172">
        <v>4260</v>
      </c>
      <c r="E172" s="112" t="s">
        <v>178</v>
      </c>
      <c r="F172" s="434">
        <v>24000</v>
      </c>
      <c r="G172" s="519"/>
      <c r="H172" s="519"/>
      <c r="I172" s="180">
        <v>24000</v>
      </c>
      <c r="J172" s="253"/>
      <c r="K172" s="440"/>
      <c r="L172" s="454"/>
      <c r="M172" s="454"/>
      <c r="N172" s="150"/>
      <c r="O172" s="150"/>
      <c r="P172" s="150"/>
      <c r="Q172" s="150"/>
      <c r="R172" s="24">
        <f t="shared" si="12"/>
        <v>24000</v>
      </c>
    </row>
    <row r="173" spans="2:18" ht="12.75">
      <c r="B173" s="51"/>
      <c r="C173" s="51"/>
      <c r="D173" s="116">
        <v>4270</v>
      </c>
      <c r="E173" s="343" t="s">
        <v>177</v>
      </c>
      <c r="F173" s="421">
        <v>11500</v>
      </c>
      <c r="G173" s="389"/>
      <c r="H173" s="389"/>
      <c r="I173" s="104">
        <v>1500</v>
      </c>
      <c r="J173" s="105"/>
      <c r="K173" s="422"/>
      <c r="L173" s="388"/>
      <c r="M173" s="388"/>
      <c r="N173" s="116"/>
      <c r="O173" s="116"/>
      <c r="P173" s="116"/>
      <c r="Q173" s="116"/>
      <c r="R173" s="24">
        <f t="shared" si="12"/>
        <v>11500</v>
      </c>
    </row>
    <row r="174" spans="2:18" ht="12.75">
      <c r="B174" s="51"/>
      <c r="C174" s="51"/>
      <c r="D174" s="116">
        <v>4280</v>
      </c>
      <c r="E174" s="343" t="s">
        <v>262</v>
      </c>
      <c r="F174" s="421">
        <v>2200</v>
      </c>
      <c r="G174" s="389"/>
      <c r="H174" s="389"/>
      <c r="I174" s="104">
        <v>950</v>
      </c>
      <c r="J174" s="105"/>
      <c r="K174" s="422"/>
      <c r="L174" s="388"/>
      <c r="M174" s="388"/>
      <c r="N174" s="116"/>
      <c r="O174" s="116"/>
      <c r="P174" s="116"/>
      <c r="Q174" s="116"/>
      <c r="R174" s="24">
        <f t="shared" si="12"/>
        <v>2200</v>
      </c>
    </row>
    <row r="175" spans="2:18" ht="12.75">
      <c r="B175" s="51"/>
      <c r="C175" s="51"/>
      <c r="D175" s="116">
        <v>4300</v>
      </c>
      <c r="E175" s="343" t="s">
        <v>175</v>
      </c>
      <c r="F175" s="421">
        <v>24610</v>
      </c>
      <c r="G175" s="389"/>
      <c r="H175" s="389"/>
      <c r="I175" s="104">
        <v>58000</v>
      </c>
      <c r="J175" s="105"/>
      <c r="K175" s="422"/>
      <c r="L175" s="388"/>
      <c r="M175" s="388"/>
      <c r="N175" s="116"/>
      <c r="O175" s="116"/>
      <c r="P175" s="116"/>
      <c r="Q175" s="116"/>
      <c r="R175" s="24">
        <f t="shared" si="12"/>
        <v>24610</v>
      </c>
    </row>
    <row r="176" spans="2:18" ht="12.75">
      <c r="B176" s="51"/>
      <c r="C176" s="51"/>
      <c r="D176" s="116">
        <v>4350</v>
      </c>
      <c r="E176" s="343" t="s">
        <v>285</v>
      </c>
      <c r="F176" s="421">
        <v>850</v>
      </c>
      <c r="G176" s="389"/>
      <c r="H176" s="389"/>
      <c r="I176" s="104"/>
      <c r="J176" s="105"/>
      <c r="K176" s="422"/>
      <c r="L176" s="388"/>
      <c r="M176" s="388"/>
      <c r="N176" s="116"/>
      <c r="O176" s="116"/>
      <c r="P176" s="116"/>
      <c r="Q176" s="116"/>
      <c r="R176" s="24">
        <f t="shared" si="12"/>
        <v>850</v>
      </c>
    </row>
    <row r="177" spans="2:18" ht="38.25">
      <c r="B177" s="51"/>
      <c r="C177" s="51"/>
      <c r="D177" s="116">
        <v>4360</v>
      </c>
      <c r="E177" s="343" t="s">
        <v>404</v>
      </c>
      <c r="F177" s="421">
        <v>850</v>
      </c>
      <c r="G177" s="389"/>
      <c r="H177" s="389"/>
      <c r="I177" s="104"/>
      <c r="J177" s="105"/>
      <c r="K177" s="422"/>
      <c r="L177" s="388"/>
      <c r="M177" s="388"/>
      <c r="N177" s="116"/>
      <c r="O177" s="116"/>
      <c r="P177" s="116"/>
      <c r="Q177" s="116"/>
      <c r="R177" s="24">
        <f t="shared" si="12"/>
        <v>850</v>
      </c>
    </row>
    <row r="178" spans="2:18" ht="38.25">
      <c r="B178" s="51"/>
      <c r="C178" s="51"/>
      <c r="D178" s="116">
        <v>4370</v>
      </c>
      <c r="E178" s="343" t="s">
        <v>399</v>
      </c>
      <c r="F178" s="421">
        <v>2350</v>
      </c>
      <c r="G178" s="389"/>
      <c r="H178" s="389"/>
      <c r="I178" s="104"/>
      <c r="J178" s="105"/>
      <c r="K178" s="422"/>
      <c r="L178" s="388"/>
      <c r="M178" s="388"/>
      <c r="N178" s="116"/>
      <c r="O178" s="116"/>
      <c r="P178" s="116"/>
      <c r="Q178" s="116"/>
      <c r="R178" s="24">
        <f t="shared" si="12"/>
        <v>2350</v>
      </c>
    </row>
    <row r="179" spans="2:18" ht="12.75">
      <c r="B179" s="32"/>
      <c r="C179" s="32"/>
      <c r="D179" s="116">
        <v>4430</v>
      </c>
      <c r="E179" s="343" t="s">
        <v>186</v>
      </c>
      <c r="F179" s="408">
        <v>7000</v>
      </c>
      <c r="G179" s="384"/>
      <c r="H179" s="384"/>
      <c r="I179" s="34">
        <v>8600</v>
      </c>
      <c r="J179" s="88"/>
      <c r="K179" s="257"/>
      <c r="L179" s="380"/>
      <c r="M179" s="380"/>
      <c r="N179" s="116"/>
      <c r="O179" s="116"/>
      <c r="P179" s="116"/>
      <c r="Q179" s="116"/>
      <c r="R179" s="24">
        <f t="shared" si="12"/>
        <v>7000</v>
      </c>
    </row>
    <row r="180" spans="2:18" s="26" customFormat="1" ht="12.75">
      <c r="B180" s="37" t="s">
        <v>76</v>
      </c>
      <c r="C180" s="244" t="s">
        <v>79</v>
      </c>
      <c r="D180" s="52"/>
      <c r="E180" s="335" t="s">
        <v>80</v>
      </c>
      <c r="F180" s="413">
        <f>F181+F182</f>
        <v>1000</v>
      </c>
      <c r="G180" s="413">
        <f>G181+G182</f>
        <v>0</v>
      </c>
      <c r="H180" s="413">
        <f>H181+H182</f>
        <v>0</v>
      </c>
      <c r="I180" s="415">
        <f>I181+I182</f>
        <v>1000</v>
      </c>
      <c r="J180" s="231"/>
      <c r="K180" s="407"/>
      <c r="L180" s="379"/>
      <c r="M180" s="379"/>
      <c r="N180" s="289"/>
      <c r="O180" s="289"/>
      <c r="P180" s="289"/>
      <c r="Q180" s="289"/>
      <c r="R180" s="24">
        <f t="shared" si="12"/>
        <v>1000</v>
      </c>
    </row>
    <row r="181" spans="2:18" s="26" customFormat="1" ht="12.75">
      <c r="B181" s="37"/>
      <c r="C181" s="221"/>
      <c r="D181" s="120" t="s">
        <v>277</v>
      </c>
      <c r="E181" s="336" t="s">
        <v>276</v>
      </c>
      <c r="F181" s="408">
        <v>500</v>
      </c>
      <c r="G181" s="384"/>
      <c r="H181" s="384"/>
      <c r="I181" s="34">
        <v>500</v>
      </c>
      <c r="J181" s="86"/>
      <c r="K181" s="407"/>
      <c r="L181" s="379"/>
      <c r="M181" s="379"/>
      <c r="N181" s="289"/>
      <c r="O181" s="289"/>
      <c r="P181" s="289"/>
      <c r="Q181" s="289"/>
      <c r="R181" s="24">
        <f t="shared" si="12"/>
        <v>500</v>
      </c>
    </row>
    <row r="182" spans="2:18" s="26" customFormat="1" ht="25.5">
      <c r="B182" s="37"/>
      <c r="C182" s="50"/>
      <c r="D182" s="116">
        <v>4210</v>
      </c>
      <c r="E182" s="343" t="s">
        <v>176</v>
      </c>
      <c r="F182" s="408">
        <v>500</v>
      </c>
      <c r="G182" s="384"/>
      <c r="H182" s="384"/>
      <c r="I182" s="34">
        <v>500</v>
      </c>
      <c r="J182" s="81"/>
      <c r="K182" s="257"/>
      <c r="L182" s="380"/>
      <c r="M182" s="380"/>
      <c r="N182" s="289"/>
      <c r="O182" s="289"/>
      <c r="P182" s="289"/>
      <c r="Q182" s="289"/>
      <c r="R182" s="24">
        <f t="shared" si="12"/>
        <v>500</v>
      </c>
    </row>
    <row r="183" spans="2:18" s="26" customFormat="1" ht="24.75" customHeight="1">
      <c r="B183" s="37" t="s">
        <v>76</v>
      </c>
      <c r="C183" s="244" t="s">
        <v>81</v>
      </c>
      <c r="D183" s="52"/>
      <c r="E183" s="335" t="s">
        <v>305</v>
      </c>
      <c r="F183" s="413">
        <f>SUM(F184:F187)</f>
        <v>20800</v>
      </c>
      <c r="G183" s="413">
        <f>SUM(G184:G187)</f>
        <v>0</v>
      </c>
      <c r="H183" s="413">
        <f>SUM(H184:H187)</f>
        <v>0</v>
      </c>
      <c r="I183" s="231">
        <f>SUM(I184:I187)</f>
        <v>21708</v>
      </c>
      <c r="J183" s="231"/>
      <c r="K183" s="407"/>
      <c r="L183" s="379"/>
      <c r="M183" s="379"/>
      <c r="N183" s="289"/>
      <c r="O183" s="289"/>
      <c r="P183" s="289"/>
      <c r="Q183" s="289"/>
      <c r="R183" s="24">
        <f t="shared" si="12"/>
        <v>20800</v>
      </c>
    </row>
    <row r="184" spans="2:18" s="26" customFormat="1" ht="25.5">
      <c r="B184" s="37"/>
      <c r="C184" s="221"/>
      <c r="D184" s="120" t="s">
        <v>198</v>
      </c>
      <c r="E184" s="336" t="s">
        <v>176</v>
      </c>
      <c r="F184" s="408">
        <v>5000</v>
      </c>
      <c r="G184" s="384"/>
      <c r="H184" s="384"/>
      <c r="I184" s="34">
        <v>0</v>
      </c>
      <c r="J184" s="81"/>
      <c r="K184" s="414"/>
      <c r="L184" s="384"/>
      <c r="M184" s="384"/>
      <c r="N184" s="289"/>
      <c r="O184" s="289"/>
      <c r="P184" s="289"/>
      <c r="Q184" s="289"/>
      <c r="R184" s="24">
        <f t="shared" si="12"/>
        <v>5000</v>
      </c>
    </row>
    <row r="185" spans="2:18" s="26" customFormat="1" ht="12.75">
      <c r="B185" s="37"/>
      <c r="C185" s="221"/>
      <c r="D185" s="116">
        <v>4270</v>
      </c>
      <c r="E185" s="343" t="s">
        <v>177</v>
      </c>
      <c r="F185" s="408">
        <v>2500</v>
      </c>
      <c r="G185" s="384"/>
      <c r="H185" s="384"/>
      <c r="I185" s="34"/>
      <c r="J185" s="81"/>
      <c r="K185" s="414"/>
      <c r="L185" s="384"/>
      <c r="M185" s="384"/>
      <c r="N185" s="289"/>
      <c r="O185" s="289"/>
      <c r="P185" s="289"/>
      <c r="Q185" s="289"/>
      <c r="R185" s="24">
        <f t="shared" si="12"/>
        <v>2500</v>
      </c>
    </row>
    <row r="186" spans="2:18" s="26" customFormat="1" ht="12.75">
      <c r="B186" s="37"/>
      <c r="C186" s="50"/>
      <c r="D186" s="116">
        <v>4300</v>
      </c>
      <c r="E186" s="343" t="s">
        <v>175</v>
      </c>
      <c r="F186" s="408">
        <v>12500</v>
      </c>
      <c r="G186" s="384"/>
      <c r="H186" s="384"/>
      <c r="I186" s="34">
        <v>20908</v>
      </c>
      <c r="J186" s="82"/>
      <c r="K186" s="257"/>
      <c r="L186" s="380"/>
      <c r="M186" s="380"/>
      <c r="N186" s="289"/>
      <c r="O186" s="289"/>
      <c r="P186" s="289"/>
      <c r="Q186" s="289"/>
      <c r="R186" s="24">
        <f t="shared" si="12"/>
        <v>12500</v>
      </c>
    </row>
    <row r="187" spans="2:18" s="26" customFormat="1" ht="12.75">
      <c r="B187" s="37"/>
      <c r="C187" s="50"/>
      <c r="D187" s="116">
        <v>4430</v>
      </c>
      <c r="E187" s="117" t="s">
        <v>186</v>
      </c>
      <c r="F187" s="34">
        <v>800</v>
      </c>
      <c r="G187" s="34"/>
      <c r="H187" s="34"/>
      <c r="I187" s="34">
        <v>800</v>
      </c>
      <c r="J187" s="39"/>
      <c r="K187" s="39"/>
      <c r="L187" s="39"/>
      <c r="M187" s="39"/>
      <c r="N187" s="289"/>
      <c r="O187" s="289"/>
      <c r="P187" s="289"/>
      <c r="Q187" s="289"/>
      <c r="R187" s="39">
        <f t="shared" si="12"/>
        <v>800</v>
      </c>
    </row>
    <row r="188" spans="2:18" ht="25.5">
      <c r="B188" s="242" t="s">
        <v>76</v>
      </c>
      <c r="C188" s="242"/>
      <c r="D188" s="242"/>
      <c r="E188" s="607" t="s">
        <v>82</v>
      </c>
      <c r="F188" s="243">
        <f>F167+F169+F180+F183</f>
        <v>160520</v>
      </c>
      <c r="G188" s="243">
        <f>G167+G169+G180+G183</f>
        <v>0</v>
      </c>
      <c r="H188" s="243">
        <f>H167+H169+H180+H183</f>
        <v>0</v>
      </c>
      <c r="I188" s="243">
        <f>I167+I169+I180+I183</f>
        <v>188538</v>
      </c>
      <c r="J188" s="243"/>
      <c r="K188" s="243"/>
      <c r="L188" s="243"/>
      <c r="M188" s="243"/>
      <c r="N188" s="318"/>
      <c r="O188" s="318"/>
      <c r="P188" s="318"/>
      <c r="Q188" s="318"/>
      <c r="R188" s="542">
        <f t="shared" si="12"/>
        <v>160520</v>
      </c>
    </row>
    <row r="189" spans="2:18" ht="38.25">
      <c r="B189" s="221" t="s">
        <v>242</v>
      </c>
      <c r="C189" s="244" t="s">
        <v>243</v>
      </c>
      <c r="D189" s="221"/>
      <c r="E189" s="355" t="s">
        <v>244</v>
      </c>
      <c r="F189" s="402">
        <f>F190+F191+F192+F193+F194+F195+F196</f>
        <v>170133</v>
      </c>
      <c r="G189" s="402">
        <f>G190+G191+G192+G193+G194+G195+G196</f>
        <v>0</v>
      </c>
      <c r="H189" s="402">
        <f>H190+H191+H192+H193+H194+H195+H196</f>
        <v>0</v>
      </c>
      <c r="I189" s="402">
        <f>I190+I191+I192+I193+I194+I195</f>
        <v>190133</v>
      </c>
      <c r="J189" s="235"/>
      <c r="K189" s="438"/>
      <c r="L189" s="393"/>
      <c r="M189" s="393"/>
      <c r="N189" s="116"/>
      <c r="O189" s="116"/>
      <c r="P189" s="116"/>
      <c r="Q189" s="116"/>
      <c r="R189" s="39">
        <f t="shared" si="12"/>
        <v>170133</v>
      </c>
    </row>
    <row r="190" spans="2:18" ht="25.5">
      <c r="B190" s="74"/>
      <c r="C190" s="74"/>
      <c r="D190" s="51" t="s">
        <v>197</v>
      </c>
      <c r="E190" s="344" t="s">
        <v>247</v>
      </c>
      <c r="F190" s="421">
        <v>110000</v>
      </c>
      <c r="G190" s="389"/>
      <c r="H190" s="389"/>
      <c r="I190" s="104">
        <v>110000</v>
      </c>
      <c r="J190" s="76"/>
      <c r="K190" s="403"/>
      <c r="L190" s="376"/>
      <c r="M190" s="376"/>
      <c r="N190" s="116"/>
      <c r="O190" s="116"/>
      <c r="P190" s="116"/>
      <c r="Q190" s="116"/>
      <c r="R190" s="39">
        <f t="shared" si="12"/>
        <v>110000</v>
      </c>
    </row>
    <row r="191" spans="2:18" ht="25.5">
      <c r="B191" s="74"/>
      <c r="C191" s="74"/>
      <c r="D191" s="51" t="s">
        <v>227</v>
      </c>
      <c r="E191" s="103" t="s">
        <v>183</v>
      </c>
      <c r="F191" s="104">
        <v>3618</v>
      </c>
      <c r="G191" s="104"/>
      <c r="H191" s="104"/>
      <c r="I191" s="104">
        <v>3618</v>
      </c>
      <c r="J191" s="76"/>
      <c r="K191" s="76"/>
      <c r="L191" s="76"/>
      <c r="M191" s="76"/>
      <c r="N191" s="116"/>
      <c r="O191" s="116"/>
      <c r="P191" s="116"/>
      <c r="Q191" s="116"/>
      <c r="R191" s="39">
        <f t="shared" si="12"/>
        <v>3618</v>
      </c>
    </row>
    <row r="192" spans="2:18" ht="12.75">
      <c r="B192" s="74"/>
      <c r="C192" s="74"/>
      <c r="D192" s="51" t="s">
        <v>228</v>
      </c>
      <c r="E192" s="103" t="s">
        <v>180</v>
      </c>
      <c r="F192" s="104">
        <v>515</v>
      </c>
      <c r="G192" s="104"/>
      <c r="H192" s="104"/>
      <c r="I192" s="104">
        <v>515</v>
      </c>
      <c r="J192" s="76"/>
      <c r="K192" s="76"/>
      <c r="L192" s="76"/>
      <c r="M192" s="76"/>
      <c r="N192" s="116"/>
      <c r="O192" s="116"/>
      <c r="P192" s="116"/>
      <c r="Q192" s="116"/>
      <c r="R192" s="39">
        <f t="shared" si="12"/>
        <v>515</v>
      </c>
    </row>
    <row r="193" spans="2:18" ht="12.75">
      <c r="B193" s="74"/>
      <c r="C193" s="74"/>
      <c r="D193" s="51" t="s">
        <v>277</v>
      </c>
      <c r="E193" s="344" t="s">
        <v>276</v>
      </c>
      <c r="F193" s="421">
        <v>21000</v>
      </c>
      <c r="G193" s="389"/>
      <c r="H193" s="389"/>
      <c r="I193" s="104">
        <v>21000</v>
      </c>
      <c r="J193" s="76"/>
      <c r="K193" s="403"/>
      <c r="L193" s="376"/>
      <c r="M193" s="376"/>
      <c r="N193" s="116"/>
      <c r="O193" s="116"/>
      <c r="P193" s="116"/>
      <c r="Q193" s="116"/>
      <c r="R193" s="39">
        <f t="shared" si="12"/>
        <v>21000</v>
      </c>
    </row>
    <row r="194" spans="2:18" ht="25.5">
      <c r="B194" s="74"/>
      <c r="C194" s="74"/>
      <c r="D194" s="51" t="s">
        <v>198</v>
      </c>
      <c r="E194" s="356" t="s">
        <v>176</v>
      </c>
      <c r="F194" s="421">
        <v>5000</v>
      </c>
      <c r="G194" s="389"/>
      <c r="H194" s="389"/>
      <c r="I194" s="104">
        <v>5000</v>
      </c>
      <c r="J194" s="76"/>
      <c r="K194" s="403"/>
      <c r="L194" s="376"/>
      <c r="M194" s="376"/>
      <c r="N194" s="116"/>
      <c r="O194" s="116"/>
      <c r="P194" s="116"/>
      <c r="Q194" s="116"/>
      <c r="R194" s="39">
        <f t="shared" si="12"/>
        <v>5000</v>
      </c>
    </row>
    <row r="195" spans="2:18" ht="12.75" customHeight="1">
      <c r="B195" s="74"/>
      <c r="C195" s="74"/>
      <c r="D195" s="51" t="s">
        <v>199</v>
      </c>
      <c r="E195" s="356" t="s">
        <v>175</v>
      </c>
      <c r="F195" s="421">
        <v>27000</v>
      </c>
      <c r="G195" s="389"/>
      <c r="H195" s="389"/>
      <c r="I195" s="104">
        <v>50000</v>
      </c>
      <c r="J195" s="76"/>
      <c r="K195" s="403"/>
      <c r="L195" s="376"/>
      <c r="M195" s="376"/>
      <c r="N195" s="116"/>
      <c r="O195" s="116"/>
      <c r="P195" s="116"/>
      <c r="Q195" s="116"/>
      <c r="R195" s="39">
        <f t="shared" si="12"/>
        <v>27000</v>
      </c>
    </row>
    <row r="196" spans="2:18" ht="12.75" customHeight="1">
      <c r="B196" s="74"/>
      <c r="C196" s="74"/>
      <c r="D196" s="116">
        <v>4430</v>
      </c>
      <c r="E196" s="117" t="s">
        <v>186</v>
      </c>
      <c r="F196" s="421">
        <v>3000</v>
      </c>
      <c r="G196" s="389"/>
      <c r="H196" s="389"/>
      <c r="I196" s="104"/>
      <c r="J196" s="76"/>
      <c r="K196" s="403"/>
      <c r="L196" s="376"/>
      <c r="M196" s="376"/>
      <c r="N196" s="116"/>
      <c r="O196" s="116"/>
      <c r="P196" s="116"/>
      <c r="Q196" s="116"/>
      <c r="R196" s="39">
        <f t="shared" si="12"/>
        <v>3000</v>
      </c>
    </row>
    <row r="197" spans="2:18" ht="63.75">
      <c r="B197" s="242" t="s">
        <v>245</v>
      </c>
      <c r="C197" s="242"/>
      <c r="D197" s="242"/>
      <c r="E197" s="337" t="s">
        <v>246</v>
      </c>
      <c r="F197" s="409">
        <f>F189</f>
        <v>170133</v>
      </c>
      <c r="G197" s="243">
        <f>G189</f>
        <v>0</v>
      </c>
      <c r="H197" s="243">
        <f>H189</f>
        <v>0</v>
      </c>
      <c r="I197" s="243">
        <f>I189</f>
        <v>190133</v>
      </c>
      <c r="J197" s="243"/>
      <c r="K197" s="243"/>
      <c r="L197" s="243"/>
      <c r="M197" s="243"/>
      <c r="N197" s="318"/>
      <c r="O197" s="318"/>
      <c r="P197" s="318"/>
      <c r="Q197" s="318"/>
      <c r="R197" s="542">
        <f t="shared" si="12"/>
        <v>170133</v>
      </c>
    </row>
    <row r="198" spans="2:18" s="26" customFormat="1" ht="51">
      <c r="B198" s="37" t="s">
        <v>83</v>
      </c>
      <c r="C198" s="244" t="s">
        <v>84</v>
      </c>
      <c r="D198" s="221"/>
      <c r="E198" s="335" t="s">
        <v>85</v>
      </c>
      <c r="F198" s="413">
        <f>F199</f>
        <v>10000</v>
      </c>
      <c r="G198" s="231">
        <f>G199</f>
        <v>0</v>
      </c>
      <c r="H198" s="231">
        <f>H199</f>
        <v>0</v>
      </c>
      <c r="I198" s="231">
        <f>I199</f>
        <v>315000</v>
      </c>
      <c r="J198" s="231"/>
      <c r="K198" s="231"/>
      <c r="L198" s="231"/>
      <c r="M198" s="231"/>
      <c r="N198" s="289"/>
      <c r="O198" s="289"/>
      <c r="P198" s="289"/>
      <c r="Q198" s="289"/>
      <c r="R198" s="39">
        <f t="shared" si="12"/>
        <v>10000</v>
      </c>
    </row>
    <row r="199" spans="2:18" s="26" customFormat="1" ht="51">
      <c r="B199" s="21"/>
      <c r="C199" s="136"/>
      <c r="D199" s="150">
        <v>8070</v>
      </c>
      <c r="E199" s="112" t="s">
        <v>187</v>
      </c>
      <c r="F199" s="408">
        <v>10000</v>
      </c>
      <c r="G199" s="34"/>
      <c r="H199" s="34"/>
      <c r="I199" s="34">
        <v>315000</v>
      </c>
      <c r="J199" s="39"/>
      <c r="K199" s="39"/>
      <c r="L199" s="39"/>
      <c r="M199" s="39"/>
      <c r="N199" s="289"/>
      <c r="O199" s="289"/>
      <c r="P199" s="289"/>
      <c r="Q199" s="289"/>
      <c r="R199" s="39">
        <f t="shared" si="12"/>
        <v>10000</v>
      </c>
    </row>
    <row r="200" spans="2:18" s="43" customFormat="1" ht="12.75">
      <c r="B200" s="242" t="s">
        <v>83</v>
      </c>
      <c r="C200" s="242"/>
      <c r="D200" s="242"/>
      <c r="E200" s="337" t="s">
        <v>86</v>
      </c>
      <c r="F200" s="409">
        <f>F198</f>
        <v>10000</v>
      </c>
      <c r="G200" s="409">
        <f>G198</f>
        <v>0</v>
      </c>
      <c r="H200" s="409">
        <f>H198</f>
        <v>0</v>
      </c>
      <c r="I200" s="243">
        <f>I198</f>
        <v>315000</v>
      </c>
      <c r="J200" s="243"/>
      <c r="K200" s="410"/>
      <c r="L200" s="381"/>
      <c r="M200" s="381"/>
      <c r="N200" s="450"/>
      <c r="O200" s="450"/>
      <c r="P200" s="450"/>
      <c r="Q200" s="450"/>
      <c r="R200" s="527">
        <f t="shared" si="12"/>
        <v>10000</v>
      </c>
    </row>
    <row r="201" spans="2:18" s="43" customFormat="1" ht="12.75">
      <c r="B201" s="52" t="s">
        <v>87</v>
      </c>
      <c r="C201" s="244" t="s">
        <v>367</v>
      </c>
      <c r="D201" s="52"/>
      <c r="E201" s="52" t="s">
        <v>95</v>
      </c>
      <c r="F201" s="419">
        <f>F202</f>
        <v>3500</v>
      </c>
      <c r="G201" s="419">
        <f>G202</f>
        <v>0</v>
      </c>
      <c r="H201" s="387"/>
      <c r="I201" s="111">
        <f>I202</f>
        <v>0</v>
      </c>
      <c r="J201" s="111"/>
      <c r="K201" s="420"/>
      <c r="L201" s="387"/>
      <c r="M201" s="387"/>
      <c r="N201" s="300"/>
      <c r="O201" s="300"/>
      <c r="P201" s="300"/>
      <c r="Q201" s="300"/>
      <c r="R201" s="220">
        <f t="shared" si="12"/>
        <v>3500</v>
      </c>
    </row>
    <row r="202" spans="2:18" s="43" customFormat="1" ht="12.75">
      <c r="B202" s="74"/>
      <c r="C202" s="74"/>
      <c r="D202" s="51" t="s">
        <v>368</v>
      </c>
      <c r="E202" s="37" t="s">
        <v>95</v>
      </c>
      <c r="F202" s="421">
        <v>3500</v>
      </c>
      <c r="G202" s="389"/>
      <c r="H202" s="376"/>
      <c r="I202" s="76"/>
      <c r="J202" s="76"/>
      <c r="K202" s="403"/>
      <c r="L202" s="376"/>
      <c r="M202" s="376"/>
      <c r="N202" s="288"/>
      <c r="O202" s="288"/>
      <c r="P202" s="288"/>
      <c r="Q202" s="288"/>
      <c r="R202" s="24">
        <f t="shared" si="12"/>
        <v>3500</v>
      </c>
    </row>
    <row r="203" spans="2:18" s="26" customFormat="1" ht="12.75">
      <c r="B203" s="52" t="s">
        <v>87</v>
      </c>
      <c r="C203" s="244" t="s">
        <v>92</v>
      </c>
      <c r="D203" s="52"/>
      <c r="E203" s="335" t="s">
        <v>93</v>
      </c>
      <c r="F203" s="413">
        <f>F204+F205</f>
        <v>1085000</v>
      </c>
      <c r="G203" s="413">
        <f>G204+G205</f>
        <v>0</v>
      </c>
      <c r="H203" s="413">
        <f>H204+H205</f>
        <v>30000</v>
      </c>
      <c r="I203" s="231" t="e">
        <f>#REF!</f>
        <v>#REF!</v>
      </c>
      <c r="J203" s="231"/>
      <c r="K203" s="407"/>
      <c r="L203" s="379"/>
      <c r="M203" s="379"/>
      <c r="N203" s="289"/>
      <c r="O203" s="289"/>
      <c r="P203" s="289"/>
      <c r="Q203" s="289"/>
      <c r="R203" s="24">
        <f t="shared" si="12"/>
        <v>1055000</v>
      </c>
    </row>
    <row r="204" spans="2:18" ht="12.75">
      <c r="B204" s="32"/>
      <c r="C204" s="32"/>
      <c r="D204" s="120" t="s">
        <v>94</v>
      </c>
      <c r="E204" s="480" t="s">
        <v>407</v>
      </c>
      <c r="F204" s="380">
        <v>485000</v>
      </c>
      <c r="G204" s="380"/>
      <c r="H204" s="380"/>
      <c r="I204" s="39">
        <v>380000</v>
      </c>
      <c r="J204" s="34"/>
      <c r="K204" s="257"/>
      <c r="L204" s="380"/>
      <c r="M204" s="380"/>
      <c r="N204" s="116"/>
      <c r="O204" s="116"/>
      <c r="P204" s="116"/>
      <c r="Q204" s="116"/>
      <c r="R204" s="24">
        <f t="shared" si="12"/>
        <v>485000</v>
      </c>
    </row>
    <row r="205" spans="2:18" ht="12.75">
      <c r="B205" s="132"/>
      <c r="C205" s="132"/>
      <c r="D205" s="219" t="s">
        <v>408</v>
      </c>
      <c r="E205" s="629" t="s">
        <v>409</v>
      </c>
      <c r="F205" s="415">
        <v>600000</v>
      </c>
      <c r="G205" s="383"/>
      <c r="H205" s="383">
        <v>30000</v>
      </c>
      <c r="I205" s="24">
        <v>0</v>
      </c>
      <c r="J205" s="227"/>
      <c r="K205" s="128"/>
      <c r="L205" s="380"/>
      <c r="M205" s="380"/>
      <c r="N205" s="116"/>
      <c r="O205" s="116"/>
      <c r="P205" s="116"/>
      <c r="Q205" s="116"/>
      <c r="R205" s="24">
        <f t="shared" si="12"/>
        <v>570000</v>
      </c>
    </row>
    <row r="206" spans="2:18" ht="12.75" hidden="1">
      <c r="B206" s="132"/>
      <c r="C206" s="132"/>
      <c r="D206" s="219"/>
      <c r="E206" s="358" t="s">
        <v>278</v>
      </c>
      <c r="F206" s="433">
        <v>0</v>
      </c>
      <c r="G206" s="521"/>
      <c r="H206" s="521"/>
      <c r="I206" s="313">
        <v>0</v>
      </c>
      <c r="J206" s="227"/>
      <c r="K206" s="128"/>
      <c r="L206" s="380"/>
      <c r="M206" s="380"/>
      <c r="N206" s="116"/>
      <c r="O206" s="116"/>
      <c r="P206" s="116"/>
      <c r="Q206" s="116"/>
      <c r="R206" s="24">
        <f t="shared" si="12"/>
        <v>0</v>
      </c>
    </row>
    <row r="207" spans="2:18" ht="12.75" hidden="1">
      <c r="B207" s="132"/>
      <c r="C207" s="132"/>
      <c r="D207" s="219"/>
      <c r="E207" s="358" t="s">
        <v>279</v>
      </c>
      <c r="F207" s="433">
        <v>0</v>
      </c>
      <c r="G207" s="521"/>
      <c r="H207" s="521"/>
      <c r="I207" s="313">
        <v>0</v>
      </c>
      <c r="J207" s="227"/>
      <c r="K207" s="128"/>
      <c r="L207" s="380"/>
      <c r="M207" s="380"/>
      <c r="N207" s="116"/>
      <c r="O207" s="116"/>
      <c r="P207" s="116"/>
      <c r="Q207" s="116"/>
      <c r="R207" s="24">
        <f t="shared" si="12"/>
        <v>0</v>
      </c>
    </row>
    <row r="208" spans="2:18" ht="22.5" hidden="1">
      <c r="B208" s="32"/>
      <c r="C208" s="32"/>
      <c r="D208" s="120"/>
      <c r="E208" s="286" t="s">
        <v>281</v>
      </c>
      <c r="F208" s="285">
        <v>0</v>
      </c>
      <c r="G208" s="391"/>
      <c r="H208" s="285"/>
      <c r="I208" s="285">
        <v>0</v>
      </c>
      <c r="J208" s="34"/>
      <c r="K208" s="39"/>
      <c r="L208" s="39"/>
      <c r="M208" s="380"/>
      <c r="N208" s="116"/>
      <c r="O208" s="116"/>
      <c r="P208" s="116"/>
      <c r="Q208" s="116"/>
      <c r="R208" s="24">
        <f t="shared" si="12"/>
        <v>0</v>
      </c>
    </row>
    <row r="209" spans="2:18" ht="22.5" hidden="1">
      <c r="B209" s="132"/>
      <c r="C209" s="132"/>
      <c r="D209" s="219"/>
      <c r="E209" s="358" t="s">
        <v>280</v>
      </c>
      <c r="F209" s="433">
        <v>0</v>
      </c>
      <c r="G209" s="521"/>
      <c r="H209" s="521"/>
      <c r="I209" s="313">
        <v>0</v>
      </c>
      <c r="J209" s="227"/>
      <c r="K209" s="128"/>
      <c r="L209" s="383"/>
      <c r="M209" s="383"/>
      <c r="N209" s="150"/>
      <c r="O209" s="150"/>
      <c r="P209" s="150"/>
      <c r="Q209" s="150"/>
      <c r="R209" s="24">
        <f t="shared" si="12"/>
        <v>0</v>
      </c>
    </row>
    <row r="210" spans="2:20" ht="25.5">
      <c r="B210" s="63" t="s">
        <v>87</v>
      </c>
      <c r="C210" s="244" t="s">
        <v>282</v>
      </c>
      <c r="D210" s="237"/>
      <c r="E210" s="335" t="s">
        <v>283</v>
      </c>
      <c r="F210" s="413">
        <f>F211</f>
        <v>473979</v>
      </c>
      <c r="G210" s="379">
        <f>G211</f>
        <v>0</v>
      </c>
      <c r="H210" s="413">
        <f>H211</f>
        <v>0</v>
      </c>
      <c r="I210" s="231">
        <f>I211</f>
        <v>119654</v>
      </c>
      <c r="J210" s="231"/>
      <c r="K210" s="407"/>
      <c r="L210" s="379"/>
      <c r="M210" s="379"/>
      <c r="N210" s="116"/>
      <c r="O210" s="116"/>
      <c r="P210" s="116"/>
      <c r="Q210" s="116"/>
      <c r="R210" s="39">
        <f t="shared" si="12"/>
        <v>473979</v>
      </c>
      <c r="T210" t="s">
        <v>370</v>
      </c>
    </row>
    <row r="211" spans="2:18" ht="25.5">
      <c r="B211" s="456"/>
      <c r="C211" s="32"/>
      <c r="D211" s="120" t="s">
        <v>90</v>
      </c>
      <c r="E211" s="480" t="s">
        <v>91</v>
      </c>
      <c r="F211" s="380">
        <v>473979</v>
      </c>
      <c r="G211" s="380"/>
      <c r="H211" s="380"/>
      <c r="I211" s="39">
        <v>119654</v>
      </c>
      <c r="J211" s="34"/>
      <c r="K211" s="257"/>
      <c r="L211" s="380"/>
      <c r="M211" s="380"/>
      <c r="N211" s="116"/>
      <c r="O211" s="116"/>
      <c r="P211" s="116"/>
      <c r="Q211" s="116"/>
      <c r="R211" s="24">
        <f t="shared" si="12"/>
        <v>473979</v>
      </c>
    </row>
    <row r="212" spans="2:18" ht="25.5">
      <c r="B212" s="242" t="s">
        <v>87</v>
      </c>
      <c r="C212" s="242"/>
      <c r="D212" s="242"/>
      <c r="E212" s="481" t="s">
        <v>95</v>
      </c>
      <c r="F212" s="381">
        <f>F203+F210+F201</f>
        <v>1562479</v>
      </c>
      <c r="G212" s="381">
        <f>G203+G210+G201</f>
        <v>0</v>
      </c>
      <c r="H212" s="381">
        <f>H203+H210+H201</f>
        <v>30000</v>
      </c>
      <c r="I212" s="243" t="e">
        <f aca="true" t="shared" si="15" ref="I212:Q212">I203+I210</f>
        <v>#REF!</v>
      </c>
      <c r="J212" s="243">
        <f t="shared" si="15"/>
        <v>0</v>
      </c>
      <c r="K212" s="410">
        <f t="shared" si="15"/>
        <v>0</v>
      </c>
      <c r="L212" s="381">
        <f t="shared" si="15"/>
        <v>0</v>
      </c>
      <c r="M212" s="381">
        <f t="shared" si="15"/>
        <v>0</v>
      </c>
      <c r="N212" s="243">
        <f t="shared" si="15"/>
        <v>0</v>
      </c>
      <c r="O212" s="243">
        <f t="shared" si="15"/>
        <v>0</v>
      </c>
      <c r="P212" s="243">
        <f t="shared" si="15"/>
        <v>0</v>
      </c>
      <c r="Q212" s="243">
        <f t="shared" si="15"/>
        <v>0</v>
      </c>
      <c r="R212" s="542">
        <f t="shared" si="12"/>
        <v>1532479</v>
      </c>
    </row>
    <row r="213" spans="2:18" s="26" customFormat="1" ht="12.75">
      <c r="B213" s="37" t="s">
        <v>96</v>
      </c>
      <c r="C213" s="244" t="s">
        <v>97</v>
      </c>
      <c r="D213" s="52"/>
      <c r="E213" s="335" t="s">
        <v>98</v>
      </c>
      <c r="F213" s="413">
        <f>SUM(F214+F215+F216+F217+F218+F219+F220+F221+F222+F223+F224+F225+F226+F228+F229+F230+F233+F238+F231+F232+F227)</f>
        <v>11440204</v>
      </c>
      <c r="G213" s="413">
        <f>SUM(G214+G215+G216+G217+G218+G219+G220+G221+G222+G223+G224+G225+G226+G228+G229+G230+G233+G238+G231+G232+G227)</f>
        <v>0</v>
      </c>
      <c r="H213" s="413">
        <f>SUM(H214+H215+H216+H217+H218+H219+H220+H221+H222+H223+H224+H225+H226+H228+H229+H230+H233+H238+H231+H232+H227)</f>
        <v>0</v>
      </c>
      <c r="I213" s="413" t="e">
        <f>SUM(I214+#REF!+I215+I216+I217+I218+#REF!+I219+I220+I221+I222+I223+I224+I225+I226+I228+I229+I230+I233)</f>
        <v>#REF!</v>
      </c>
      <c r="J213" s="231"/>
      <c r="K213" s="413" t="e">
        <f>SUM(K214+#REF!+K215+K216+K217+K218+#REF!+K219+K220+K221+K222+K223+K224+K225+K226+K228+K229+K230+K233)</f>
        <v>#REF!</v>
      </c>
      <c r="L213" s="413" t="e">
        <f>SUM(L214+#REF!+L215+L216+L217+L218+#REF!+L219+L220+L221+L222+L223+L224+L225+L226+L228+L229+L230+L233)</f>
        <v>#REF!</v>
      </c>
      <c r="M213" s="379" t="e">
        <f>SUM(M214+#REF!+M215+M216+M217+M218+#REF!+M219+M220+M221+M222+M223+M224+M225+M226+M228+M229+M230+M233)</f>
        <v>#REF!</v>
      </c>
      <c r="N213" s="413" t="e">
        <f>SUM(N214+#REF!+N215+N216+N217+N218+#REF!+N219+N220+N221+N222+N223+N224+N225+N226+N228+N229+N230+N233)</f>
        <v>#REF!</v>
      </c>
      <c r="O213" s="413" t="e">
        <f>SUM(O214+#REF!+O215+O216+O217+O218+#REF!+O219+O220+O221+O222+O223+O224+O225+O226+O228+O229+O230+O233)</f>
        <v>#REF!</v>
      </c>
      <c r="P213" s="413" t="e">
        <f>SUM(P214+#REF!+P215+P216+P217+P218+#REF!+P219+P220+P221+P222+P223+P224+P225+P226+P228+P229+P230+P233)</f>
        <v>#REF!</v>
      </c>
      <c r="Q213" s="413" t="e">
        <f>SUM(Q214+#REF!+Q215+Q216+Q217+Q218+#REF!+Q219+Q220+Q221+Q222+Q223+Q224+Q225+Q226+Q228+Q229+Q230+Q233)</f>
        <v>#REF!</v>
      </c>
      <c r="R213" s="231">
        <f t="shared" si="12"/>
        <v>11440204</v>
      </c>
    </row>
    <row r="214" spans="2:18" s="26" customFormat="1" ht="25.5">
      <c r="B214" s="37"/>
      <c r="C214" s="50"/>
      <c r="D214" s="116">
        <v>3020</v>
      </c>
      <c r="E214" s="343" t="s">
        <v>306</v>
      </c>
      <c r="F214" s="408">
        <v>245672</v>
      </c>
      <c r="G214" s="384"/>
      <c r="H214" s="384"/>
      <c r="I214" s="34"/>
      <c r="J214" s="81"/>
      <c r="K214" s="414">
        <f>SUM(L214:Q214)</f>
        <v>243192</v>
      </c>
      <c r="L214" s="384">
        <v>149856</v>
      </c>
      <c r="M214" s="384">
        <v>93336</v>
      </c>
      <c r="N214" s="289"/>
      <c r="O214" s="289"/>
      <c r="P214" s="289"/>
      <c r="Q214" s="289"/>
      <c r="R214" s="39">
        <f t="shared" si="12"/>
        <v>245672</v>
      </c>
    </row>
    <row r="215" spans="2:18" s="26" customFormat="1" ht="25.5">
      <c r="B215" s="37"/>
      <c r="C215" s="50"/>
      <c r="D215" s="116">
        <v>4010</v>
      </c>
      <c r="E215" s="343" t="s">
        <v>181</v>
      </c>
      <c r="F215" s="408">
        <v>3128211</v>
      </c>
      <c r="G215" s="384"/>
      <c r="H215" s="384"/>
      <c r="I215" s="34"/>
      <c r="J215" s="81"/>
      <c r="K215" s="414">
        <f aca="true" t="shared" si="16" ref="K215:K295">SUM(L215:Q215)</f>
        <v>3077884</v>
      </c>
      <c r="L215" s="384">
        <v>1811616</v>
      </c>
      <c r="M215" s="384">
        <v>1266268</v>
      </c>
      <c r="N215" s="289"/>
      <c r="O215" s="289"/>
      <c r="P215" s="289"/>
      <c r="Q215" s="289"/>
      <c r="R215" s="24">
        <f t="shared" si="12"/>
        <v>3128211</v>
      </c>
    </row>
    <row r="216" spans="2:18" s="26" customFormat="1" ht="25.5">
      <c r="B216" s="37"/>
      <c r="C216" s="50"/>
      <c r="D216" s="116">
        <v>4040</v>
      </c>
      <c r="E216" s="343" t="s">
        <v>182</v>
      </c>
      <c r="F216" s="408">
        <v>243027</v>
      </c>
      <c r="G216" s="384"/>
      <c r="H216" s="384"/>
      <c r="I216" s="34"/>
      <c r="J216" s="81"/>
      <c r="K216" s="414">
        <f t="shared" si="16"/>
        <v>238961</v>
      </c>
      <c r="L216" s="384">
        <v>141538</v>
      </c>
      <c r="M216" s="384">
        <v>97423</v>
      </c>
      <c r="N216" s="289"/>
      <c r="O216" s="289"/>
      <c r="P216" s="289"/>
      <c r="Q216" s="289"/>
      <c r="R216" s="24">
        <f t="shared" si="12"/>
        <v>243027</v>
      </c>
    </row>
    <row r="217" spans="2:18" s="26" customFormat="1" ht="25.5">
      <c r="B217" s="37"/>
      <c r="C217" s="50"/>
      <c r="D217" s="116">
        <v>4110</v>
      </c>
      <c r="E217" s="343" t="s">
        <v>183</v>
      </c>
      <c r="F217" s="408">
        <v>614209</v>
      </c>
      <c r="G217" s="384"/>
      <c r="H217" s="384"/>
      <c r="I217" s="34"/>
      <c r="J217" s="81"/>
      <c r="K217" s="414">
        <f t="shared" si="16"/>
        <v>623641</v>
      </c>
      <c r="L217" s="384">
        <v>376491</v>
      </c>
      <c r="M217" s="384">
        <v>247150</v>
      </c>
      <c r="N217" s="289"/>
      <c r="O217" s="289"/>
      <c r="P217" s="289"/>
      <c r="Q217" s="289"/>
      <c r="R217" s="24">
        <f t="shared" si="12"/>
        <v>614209</v>
      </c>
    </row>
    <row r="218" spans="2:18" s="26" customFormat="1" ht="12.75">
      <c r="B218" s="37"/>
      <c r="C218" s="50"/>
      <c r="D218" s="116">
        <v>4120</v>
      </c>
      <c r="E218" s="117" t="s">
        <v>180</v>
      </c>
      <c r="F218" s="408">
        <v>88260</v>
      </c>
      <c r="G218" s="384"/>
      <c r="H218" s="384"/>
      <c r="I218" s="34"/>
      <c r="J218" s="34"/>
      <c r="K218" s="414">
        <f t="shared" si="16"/>
        <v>85954</v>
      </c>
      <c r="L218" s="34">
        <v>51273</v>
      </c>
      <c r="M218" s="384">
        <v>34681</v>
      </c>
      <c r="N218" s="289"/>
      <c r="O218" s="289"/>
      <c r="P218" s="289"/>
      <c r="Q218" s="289"/>
      <c r="R218" s="24">
        <f t="shared" si="12"/>
        <v>88260</v>
      </c>
    </row>
    <row r="219" spans="2:18" s="26" customFormat="1" ht="12.75">
      <c r="B219" s="21"/>
      <c r="C219" s="136"/>
      <c r="D219" s="150">
        <v>4170</v>
      </c>
      <c r="E219" s="352" t="s">
        <v>276</v>
      </c>
      <c r="F219" s="408">
        <v>2560</v>
      </c>
      <c r="G219" s="386"/>
      <c r="H219" s="386"/>
      <c r="I219" s="134"/>
      <c r="J219" s="227"/>
      <c r="K219" s="414">
        <f t="shared" si="16"/>
        <v>5460</v>
      </c>
      <c r="L219" s="386">
        <v>4400</v>
      </c>
      <c r="M219" s="384">
        <v>1060</v>
      </c>
      <c r="N219" s="289"/>
      <c r="O219" s="289"/>
      <c r="P219" s="289"/>
      <c r="Q219" s="289"/>
      <c r="R219" s="24">
        <f t="shared" si="12"/>
        <v>2560</v>
      </c>
    </row>
    <row r="220" spans="2:18" s="26" customFormat="1" ht="25.5">
      <c r="B220" s="21"/>
      <c r="C220" s="136"/>
      <c r="D220" s="150">
        <v>4210</v>
      </c>
      <c r="E220" s="352" t="s">
        <v>176</v>
      </c>
      <c r="F220" s="408">
        <v>86571</v>
      </c>
      <c r="G220" s="386"/>
      <c r="H220" s="386"/>
      <c r="I220" s="134"/>
      <c r="J220" s="227"/>
      <c r="K220" s="414">
        <f t="shared" si="16"/>
        <v>124688</v>
      </c>
      <c r="L220" s="384">
        <v>71988</v>
      </c>
      <c r="M220" s="384">
        <v>52700</v>
      </c>
      <c r="N220" s="289"/>
      <c r="O220" s="289"/>
      <c r="P220" s="289"/>
      <c r="Q220" s="289"/>
      <c r="R220" s="24">
        <f t="shared" si="12"/>
        <v>86571</v>
      </c>
    </row>
    <row r="221" spans="2:18" s="26" customFormat="1" ht="25.5">
      <c r="B221" s="37"/>
      <c r="C221" s="50"/>
      <c r="D221" s="116">
        <v>4240</v>
      </c>
      <c r="E221" s="343" t="s">
        <v>188</v>
      </c>
      <c r="F221" s="408">
        <v>25000</v>
      </c>
      <c r="G221" s="384"/>
      <c r="H221" s="384"/>
      <c r="I221" s="34"/>
      <c r="J221" s="81"/>
      <c r="K221" s="414">
        <f t="shared" si="16"/>
        <v>30220</v>
      </c>
      <c r="L221" s="384">
        <v>19000</v>
      </c>
      <c r="M221" s="384">
        <v>11220</v>
      </c>
      <c r="N221" s="289"/>
      <c r="O221" s="289"/>
      <c r="P221" s="289"/>
      <c r="Q221" s="289"/>
      <c r="R221" s="39">
        <f t="shared" si="12"/>
        <v>25000</v>
      </c>
    </row>
    <row r="222" spans="2:18" s="26" customFormat="1" ht="13.5" thickBot="1">
      <c r="B222" s="141"/>
      <c r="C222" s="225"/>
      <c r="D222" s="226">
        <v>4260</v>
      </c>
      <c r="E222" s="359" t="s">
        <v>178</v>
      </c>
      <c r="F222" s="416">
        <v>321928</v>
      </c>
      <c r="G222" s="394"/>
      <c r="H222" s="394"/>
      <c r="I222" s="223"/>
      <c r="J222" s="224"/>
      <c r="K222" s="439">
        <f t="shared" si="16"/>
        <v>342410</v>
      </c>
      <c r="L222" s="394">
        <v>199202</v>
      </c>
      <c r="M222" s="394">
        <v>143208</v>
      </c>
      <c r="N222" s="304"/>
      <c r="O222" s="304"/>
      <c r="P222" s="304"/>
      <c r="Q222" s="304"/>
      <c r="R222" s="553">
        <f t="shared" si="12"/>
        <v>321928</v>
      </c>
    </row>
    <row r="223" spans="2:18" s="26" customFormat="1" ht="12.75">
      <c r="B223" s="557"/>
      <c r="C223" s="558"/>
      <c r="D223" s="568">
        <v>4270</v>
      </c>
      <c r="E223" s="569" t="s">
        <v>177</v>
      </c>
      <c r="F223" s="570">
        <v>74500</v>
      </c>
      <c r="G223" s="571"/>
      <c r="H223" s="571"/>
      <c r="I223" s="572"/>
      <c r="J223" s="562"/>
      <c r="K223" s="574">
        <f t="shared" si="16"/>
        <v>267980</v>
      </c>
      <c r="L223" s="571">
        <v>213780</v>
      </c>
      <c r="M223" s="571">
        <v>54200</v>
      </c>
      <c r="N223" s="564"/>
      <c r="O223" s="564"/>
      <c r="P223" s="564"/>
      <c r="Q223" s="564"/>
      <c r="R223" s="551">
        <f t="shared" si="12"/>
        <v>74500</v>
      </c>
    </row>
    <row r="224" spans="2:18" s="26" customFormat="1" ht="12.75">
      <c r="B224" s="37"/>
      <c r="C224" s="50"/>
      <c r="D224" s="116">
        <v>4280</v>
      </c>
      <c r="E224" s="343" t="s">
        <v>262</v>
      </c>
      <c r="F224" s="408">
        <v>45820</v>
      </c>
      <c r="G224" s="384"/>
      <c r="H224" s="384"/>
      <c r="I224" s="34"/>
      <c r="J224" s="81"/>
      <c r="K224" s="414">
        <f t="shared" si="16"/>
        <v>49870</v>
      </c>
      <c r="L224" s="384">
        <v>28300</v>
      </c>
      <c r="M224" s="384">
        <v>21570</v>
      </c>
      <c r="N224" s="289"/>
      <c r="O224" s="289"/>
      <c r="P224" s="289"/>
      <c r="Q224" s="289"/>
      <c r="R224" s="39">
        <f t="shared" si="12"/>
        <v>45820</v>
      </c>
    </row>
    <row r="225" spans="2:18" s="26" customFormat="1" ht="12.75">
      <c r="B225" s="37"/>
      <c r="C225" s="50"/>
      <c r="D225" s="116">
        <v>4300</v>
      </c>
      <c r="E225" s="343" t="s">
        <v>175</v>
      </c>
      <c r="F225" s="408">
        <v>122111</v>
      </c>
      <c r="G225" s="384"/>
      <c r="H225" s="384"/>
      <c r="I225" s="34"/>
      <c r="J225" s="81"/>
      <c r="K225" s="414">
        <f t="shared" si="16"/>
        <v>155072</v>
      </c>
      <c r="L225" s="387">
        <v>69422</v>
      </c>
      <c r="M225" s="384">
        <v>85650</v>
      </c>
      <c r="N225" s="289"/>
      <c r="O225" s="289"/>
      <c r="P225" s="289"/>
      <c r="Q225" s="289"/>
      <c r="R225" s="39">
        <f t="shared" si="12"/>
        <v>122111</v>
      </c>
    </row>
    <row r="226" spans="2:18" s="26" customFormat="1" ht="12.75">
      <c r="B226" s="37"/>
      <c r="C226" s="50"/>
      <c r="D226" s="116">
        <v>4350</v>
      </c>
      <c r="E226" s="343" t="s">
        <v>285</v>
      </c>
      <c r="F226" s="408">
        <v>3734</v>
      </c>
      <c r="G226" s="384"/>
      <c r="H226" s="384"/>
      <c r="I226" s="34"/>
      <c r="J226" s="81"/>
      <c r="K226" s="414">
        <f t="shared" si="16"/>
        <v>4700</v>
      </c>
      <c r="L226" s="384">
        <v>3500</v>
      </c>
      <c r="M226" s="384">
        <v>1200</v>
      </c>
      <c r="N226" s="289"/>
      <c r="O226" s="289"/>
      <c r="P226" s="289"/>
      <c r="Q226" s="289"/>
      <c r="R226" s="24">
        <f aca="true" t="shared" si="17" ref="R226:R299">F226+G226-H226</f>
        <v>3734</v>
      </c>
    </row>
    <row r="227" spans="2:18" s="26" customFormat="1" ht="38.25">
      <c r="B227" s="37"/>
      <c r="C227" s="50"/>
      <c r="D227" s="116">
        <v>4370</v>
      </c>
      <c r="E227" s="343" t="s">
        <v>399</v>
      </c>
      <c r="F227" s="408">
        <v>15000</v>
      </c>
      <c r="G227" s="384"/>
      <c r="H227" s="384"/>
      <c r="I227" s="34"/>
      <c r="J227" s="81"/>
      <c r="K227" s="414"/>
      <c r="L227" s="384"/>
      <c r="M227" s="384"/>
      <c r="N227" s="289"/>
      <c r="O227" s="289"/>
      <c r="P227" s="289"/>
      <c r="Q227" s="289"/>
      <c r="R227" s="24">
        <f t="shared" si="17"/>
        <v>15000</v>
      </c>
    </row>
    <row r="228" spans="2:18" s="26" customFormat="1" ht="12.75">
      <c r="B228" s="37"/>
      <c r="C228" s="50"/>
      <c r="D228" s="116">
        <v>4410</v>
      </c>
      <c r="E228" s="343" t="s">
        <v>184</v>
      </c>
      <c r="F228" s="408">
        <v>8702</v>
      </c>
      <c r="G228" s="384"/>
      <c r="H228" s="384"/>
      <c r="I228" s="34"/>
      <c r="J228" s="81"/>
      <c r="K228" s="414">
        <f t="shared" si="16"/>
        <v>7502</v>
      </c>
      <c r="L228" s="384">
        <v>5000</v>
      </c>
      <c r="M228" s="384">
        <v>2502</v>
      </c>
      <c r="N228" s="289"/>
      <c r="O228" s="289"/>
      <c r="P228" s="289"/>
      <c r="Q228" s="289"/>
      <c r="R228" s="24">
        <f t="shared" si="17"/>
        <v>8702</v>
      </c>
    </row>
    <row r="229" spans="2:18" s="26" customFormat="1" ht="12.75">
      <c r="B229" s="37"/>
      <c r="C229" s="50"/>
      <c r="D229" s="116">
        <v>4430</v>
      </c>
      <c r="E229" s="343" t="s">
        <v>202</v>
      </c>
      <c r="F229" s="408">
        <v>2000</v>
      </c>
      <c r="G229" s="394"/>
      <c r="H229" s="394"/>
      <c r="I229" s="223"/>
      <c r="J229" s="224"/>
      <c r="K229" s="414">
        <f t="shared" si="16"/>
        <v>2000</v>
      </c>
      <c r="L229" s="384">
        <v>2000</v>
      </c>
      <c r="M229" s="384">
        <v>0</v>
      </c>
      <c r="N229" s="289"/>
      <c r="O229" s="289"/>
      <c r="P229" s="289"/>
      <c r="Q229" s="289"/>
      <c r="R229" s="24">
        <f t="shared" si="17"/>
        <v>2000</v>
      </c>
    </row>
    <row r="230" spans="2:18" s="26" customFormat="1" ht="25.5">
      <c r="B230" s="37"/>
      <c r="C230" s="50"/>
      <c r="D230" s="116">
        <v>4440</v>
      </c>
      <c r="E230" s="343" t="s">
        <v>185</v>
      </c>
      <c r="F230" s="408">
        <v>203289</v>
      </c>
      <c r="G230" s="384"/>
      <c r="H230" s="384"/>
      <c r="I230" s="34"/>
      <c r="J230" s="34"/>
      <c r="K230" s="414">
        <f t="shared" si="16"/>
        <v>205029</v>
      </c>
      <c r="L230" s="384">
        <v>130841</v>
      </c>
      <c r="M230" s="384">
        <v>74188</v>
      </c>
      <c r="N230" s="289"/>
      <c r="O230" s="289"/>
      <c r="P230" s="289"/>
      <c r="Q230" s="289"/>
      <c r="R230" s="24">
        <f t="shared" si="17"/>
        <v>203289</v>
      </c>
    </row>
    <row r="231" spans="2:18" s="26" customFormat="1" ht="51">
      <c r="B231" s="141"/>
      <c r="C231" s="225"/>
      <c r="D231" s="627">
        <v>4740</v>
      </c>
      <c r="E231" s="483" t="s">
        <v>403</v>
      </c>
      <c r="F231" s="394">
        <v>8000</v>
      </c>
      <c r="G231" s="394"/>
      <c r="H231" s="394"/>
      <c r="I231" s="223"/>
      <c r="J231" s="223"/>
      <c r="K231" s="224"/>
      <c r="L231" s="394"/>
      <c r="M231" s="394"/>
      <c r="N231" s="304"/>
      <c r="O231" s="304"/>
      <c r="P231" s="304"/>
      <c r="Q231" s="304"/>
      <c r="R231" s="39">
        <f t="shared" si="17"/>
        <v>8000</v>
      </c>
    </row>
    <row r="232" spans="2:18" s="26" customFormat="1" ht="38.25">
      <c r="B232" s="37"/>
      <c r="C232" s="50"/>
      <c r="D232" s="117">
        <v>4750</v>
      </c>
      <c r="E232" s="483" t="s">
        <v>405</v>
      </c>
      <c r="F232" s="384">
        <v>12180</v>
      </c>
      <c r="G232" s="384"/>
      <c r="H232" s="384"/>
      <c r="I232" s="34"/>
      <c r="J232" s="34"/>
      <c r="K232" s="81"/>
      <c r="L232" s="384"/>
      <c r="M232" s="384"/>
      <c r="N232" s="289"/>
      <c r="O232" s="289"/>
      <c r="P232" s="289"/>
      <c r="Q232" s="289"/>
      <c r="R232" s="39">
        <f t="shared" si="17"/>
        <v>12180</v>
      </c>
    </row>
    <row r="233" spans="2:18" ht="26.25" thickBot="1">
      <c r="B233" s="502"/>
      <c r="C233" s="502"/>
      <c r="D233" s="595" t="s">
        <v>15</v>
      </c>
      <c r="E233" s="508" t="s">
        <v>174</v>
      </c>
      <c r="F233" s="601">
        <f>SUM(F234:F237)</f>
        <v>5789430</v>
      </c>
      <c r="G233" s="601">
        <f>SUM(G234:G237)</f>
        <v>0</v>
      </c>
      <c r="H233" s="601">
        <f>SUM(H234:H237)</f>
        <v>0</v>
      </c>
      <c r="I233" s="260" t="e">
        <f>I234+I235+I236+#REF!+#REF!</f>
        <v>#REF!</v>
      </c>
      <c r="J233" s="597"/>
      <c r="K233" s="596" t="e">
        <f t="shared" si="16"/>
        <v>#REF!</v>
      </c>
      <c r="L233" s="598" t="e">
        <f>L234+L235+L236+#REF!+#REF!</f>
        <v>#REF!</v>
      </c>
      <c r="M233" s="598" t="e">
        <f>M234+M235+M236+#REF!+#REF!</f>
        <v>#REF!</v>
      </c>
      <c r="N233" s="259"/>
      <c r="O233" s="259"/>
      <c r="P233" s="259"/>
      <c r="Q233" s="259"/>
      <c r="R233" s="599">
        <f t="shared" si="17"/>
        <v>5789430</v>
      </c>
    </row>
    <row r="234" spans="2:18" ht="90">
      <c r="B234" s="510"/>
      <c r="C234" s="510"/>
      <c r="D234" s="559" t="s">
        <v>239</v>
      </c>
      <c r="E234" s="602" t="s">
        <v>342</v>
      </c>
      <c r="F234" s="571">
        <v>4621930</v>
      </c>
      <c r="G234" s="572"/>
      <c r="H234" s="572"/>
      <c r="I234" s="600">
        <v>15250</v>
      </c>
      <c r="J234" s="600"/>
      <c r="K234" s="572">
        <f t="shared" si="16"/>
        <v>0</v>
      </c>
      <c r="L234" s="600">
        <v>0</v>
      </c>
      <c r="M234" s="600"/>
      <c r="N234" s="568"/>
      <c r="O234" s="568"/>
      <c r="P234" s="568"/>
      <c r="Q234" s="568"/>
      <c r="R234" s="551">
        <f t="shared" si="17"/>
        <v>4621930</v>
      </c>
    </row>
    <row r="235" spans="2:18" ht="33.75">
      <c r="B235" s="298"/>
      <c r="C235" s="298"/>
      <c r="D235" s="287" t="s">
        <v>240</v>
      </c>
      <c r="E235" s="333" t="s">
        <v>341</v>
      </c>
      <c r="F235" s="408">
        <v>478500</v>
      </c>
      <c r="G235" s="384"/>
      <c r="H235" s="384"/>
      <c r="I235" s="315">
        <v>500000</v>
      </c>
      <c r="J235" s="65"/>
      <c r="K235" s="414">
        <f t="shared" si="16"/>
        <v>0</v>
      </c>
      <c r="L235" s="388">
        <v>0</v>
      </c>
      <c r="M235" s="388">
        <v>0</v>
      </c>
      <c r="N235" s="116"/>
      <c r="O235" s="116"/>
      <c r="P235" s="116"/>
      <c r="Q235" s="116"/>
      <c r="R235" s="24">
        <f t="shared" si="17"/>
        <v>478500</v>
      </c>
    </row>
    <row r="236" spans="2:18" ht="33.75">
      <c r="B236" s="74"/>
      <c r="C236" s="74"/>
      <c r="D236" s="287" t="s">
        <v>10</v>
      </c>
      <c r="E236" s="333" t="s">
        <v>410</v>
      </c>
      <c r="F236" s="408">
        <v>684000</v>
      </c>
      <c r="G236" s="384"/>
      <c r="H236" s="384"/>
      <c r="I236" s="388">
        <v>50000</v>
      </c>
      <c r="J236" s="278"/>
      <c r="K236" s="414">
        <f t="shared" si="16"/>
        <v>0</v>
      </c>
      <c r="L236" s="388">
        <v>0</v>
      </c>
      <c r="M236" s="388"/>
      <c r="N236" s="116"/>
      <c r="O236" s="116"/>
      <c r="P236" s="116"/>
      <c r="Q236" s="116"/>
      <c r="R236" s="24">
        <f t="shared" si="17"/>
        <v>684000</v>
      </c>
    </row>
    <row r="237" spans="2:18" ht="33.75">
      <c r="B237" s="74"/>
      <c r="C237" s="74"/>
      <c r="D237" s="287" t="s">
        <v>11</v>
      </c>
      <c r="E237" s="333" t="s">
        <v>429</v>
      </c>
      <c r="F237" s="408">
        <v>5000</v>
      </c>
      <c r="G237" s="384"/>
      <c r="H237" s="384"/>
      <c r="I237" s="388"/>
      <c r="J237" s="651"/>
      <c r="K237" s="414"/>
      <c r="L237" s="388"/>
      <c r="M237" s="388"/>
      <c r="N237" s="464"/>
      <c r="O237" s="464"/>
      <c r="P237" s="464"/>
      <c r="Q237" s="464"/>
      <c r="R237" s="24">
        <f t="shared" si="17"/>
        <v>5000</v>
      </c>
    </row>
    <row r="238" spans="2:18" ht="24">
      <c r="B238" s="74"/>
      <c r="C238" s="74"/>
      <c r="D238" s="277" t="s">
        <v>39</v>
      </c>
      <c r="E238" s="455" t="s">
        <v>179</v>
      </c>
      <c r="F238" s="419">
        <f>F239</f>
        <v>400000</v>
      </c>
      <c r="G238" s="387">
        <f>G239</f>
        <v>0</v>
      </c>
      <c r="H238" s="384"/>
      <c r="I238" s="388"/>
      <c r="J238" s="463"/>
      <c r="K238" s="414"/>
      <c r="L238" s="388"/>
      <c r="M238" s="388"/>
      <c r="N238" s="464"/>
      <c r="O238" s="464"/>
      <c r="P238" s="413"/>
      <c r="Q238" s="464"/>
      <c r="R238" s="111">
        <f>R239</f>
        <v>400000</v>
      </c>
    </row>
    <row r="239" spans="2:18" ht="12.75">
      <c r="B239" s="74"/>
      <c r="C239" s="74"/>
      <c r="D239" s="287" t="s">
        <v>239</v>
      </c>
      <c r="E239" s="333" t="s">
        <v>411</v>
      </c>
      <c r="F239" s="626">
        <v>400000</v>
      </c>
      <c r="G239" s="614"/>
      <c r="H239" s="384"/>
      <c r="I239" s="388"/>
      <c r="J239" s="463"/>
      <c r="K239" s="414"/>
      <c r="L239" s="388"/>
      <c r="M239" s="388"/>
      <c r="N239" s="464"/>
      <c r="O239" s="464"/>
      <c r="P239" s="413"/>
      <c r="Q239" s="464"/>
      <c r="R239" s="624">
        <f t="shared" si="17"/>
        <v>400000</v>
      </c>
    </row>
    <row r="240" spans="2:18" ht="25.5">
      <c r="B240" s="37" t="s">
        <v>96</v>
      </c>
      <c r="C240" s="244" t="s">
        <v>337</v>
      </c>
      <c r="D240" s="52"/>
      <c r="E240" s="335" t="s">
        <v>338</v>
      </c>
      <c r="F240" s="419">
        <f>F241+F242+F243+F244+F245+F246+F247+F248</f>
        <v>107369</v>
      </c>
      <c r="G240" s="387"/>
      <c r="H240" s="387"/>
      <c r="I240" s="231">
        <f>SUM(I241:I248)</f>
        <v>0</v>
      </c>
      <c r="J240" s="379">
        <f>SUM(J242:J260)</f>
        <v>0</v>
      </c>
      <c r="K240" s="420">
        <f t="shared" si="16"/>
        <v>102592</v>
      </c>
      <c r="L240" s="376">
        <f>L241+L242+L243+L244+L245+L246+L247+L248</f>
        <v>102592</v>
      </c>
      <c r="M240" s="388"/>
      <c r="N240" s="464"/>
      <c r="O240" s="464"/>
      <c r="P240" s="413"/>
      <c r="Q240" s="464"/>
      <c r="R240" s="24">
        <f t="shared" si="17"/>
        <v>107369</v>
      </c>
    </row>
    <row r="241" spans="2:18" ht="25.5">
      <c r="B241" s="74"/>
      <c r="C241" s="74"/>
      <c r="D241" s="287" t="s">
        <v>201</v>
      </c>
      <c r="E241" s="488" t="s">
        <v>310</v>
      </c>
      <c r="F241" s="408">
        <v>6980</v>
      </c>
      <c r="G241" s="384"/>
      <c r="H241" s="384"/>
      <c r="I241" s="388"/>
      <c r="J241" s="463"/>
      <c r="K241" s="414">
        <f t="shared" si="16"/>
        <v>7108</v>
      </c>
      <c r="L241" s="389">
        <v>7108</v>
      </c>
      <c r="M241" s="388"/>
      <c r="N241" s="464"/>
      <c r="O241" s="464"/>
      <c r="P241" s="413"/>
      <c r="Q241" s="464"/>
      <c r="R241" s="24">
        <f t="shared" si="17"/>
        <v>6980</v>
      </c>
    </row>
    <row r="242" spans="2:18" ht="25.5">
      <c r="B242" s="74"/>
      <c r="C242" s="74"/>
      <c r="D242" s="287" t="s">
        <v>208</v>
      </c>
      <c r="E242" s="487" t="s">
        <v>181</v>
      </c>
      <c r="F242" s="408">
        <v>68971</v>
      </c>
      <c r="G242" s="384"/>
      <c r="H242" s="384"/>
      <c r="I242" s="388"/>
      <c r="J242" s="463"/>
      <c r="K242" s="414">
        <f t="shared" si="16"/>
        <v>64658</v>
      </c>
      <c r="L242" s="389">
        <v>64658</v>
      </c>
      <c r="M242" s="388"/>
      <c r="N242" s="464"/>
      <c r="O242" s="464"/>
      <c r="P242" s="413"/>
      <c r="Q242" s="464"/>
      <c r="R242" s="39">
        <f t="shared" si="17"/>
        <v>68971</v>
      </c>
    </row>
    <row r="243" spans="2:18" ht="25.5">
      <c r="B243" s="74"/>
      <c r="C243" s="74"/>
      <c r="D243" s="287" t="s">
        <v>209</v>
      </c>
      <c r="E243" s="487" t="s">
        <v>344</v>
      </c>
      <c r="F243" s="408">
        <v>5327</v>
      </c>
      <c r="G243" s="384"/>
      <c r="H243" s="384"/>
      <c r="I243" s="388"/>
      <c r="J243" s="463"/>
      <c r="K243" s="414">
        <f t="shared" si="16"/>
        <v>4270</v>
      </c>
      <c r="L243" s="389">
        <v>4270</v>
      </c>
      <c r="M243" s="388"/>
      <c r="N243" s="464"/>
      <c r="O243" s="464"/>
      <c r="P243" s="413"/>
      <c r="Q243" s="464"/>
      <c r="R243" s="39">
        <f t="shared" si="17"/>
        <v>5327</v>
      </c>
    </row>
    <row r="244" spans="2:18" ht="25.5">
      <c r="B244" s="74"/>
      <c r="C244" s="74"/>
      <c r="D244" s="287" t="s">
        <v>227</v>
      </c>
      <c r="E244" s="487" t="s">
        <v>345</v>
      </c>
      <c r="F244" s="408">
        <v>13996</v>
      </c>
      <c r="G244" s="384"/>
      <c r="H244" s="384"/>
      <c r="I244" s="388"/>
      <c r="J244" s="463"/>
      <c r="K244" s="414">
        <f t="shared" si="16"/>
        <v>13679</v>
      </c>
      <c r="L244" s="389">
        <v>13679</v>
      </c>
      <c r="M244" s="388"/>
      <c r="N244" s="464"/>
      <c r="O244" s="464"/>
      <c r="P244" s="413"/>
      <c r="Q244" s="464"/>
      <c r="R244" s="39">
        <f t="shared" si="17"/>
        <v>13996</v>
      </c>
    </row>
    <row r="245" spans="2:18" ht="12.75">
      <c r="B245" s="74"/>
      <c r="C245" s="74"/>
      <c r="D245" s="287" t="s">
        <v>228</v>
      </c>
      <c r="E245" s="487" t="s">
        <v>180</v>
      </c>
      <c r="F245" s="408">
        <v>1991</v>
      </c>
      <c r="G245" s="384"/>
      <c r="H245" s="384"/>
      <c r="I245" s="388"/>
      <c r="J245" s="463"/>
      <c r="K245" s="414">
        <f t="shared" si="16"/>
        <v>1863</v>
      </c>
      <c r="L245" s="389">
        <v>1863</v>
      </c>
      <c r="M245" s="388"/>
      <c r="N245" s="464"/>
      <c r="O245" s="464"/>
      <c r="P245" s="413"/>
      <c r="Q245" s="464"/>
      <c r="R245" s="39">
        <f t="shared" si="17"/>
        <v>1991</v>
      </c>
    </row>
    <row r="246" spans="2:18" ht="25.5">
      <c r="B246" s="74"/>
      <c r="C246" s="74"/>
      <c r="D246" s="287" t="s">
        <v>198</v>
      </c>
      <c r="E246" s="487" t="s">
        <v>176</v>
      </c>
      <c r="F246" s="408">
        <v>3000</v>
      </c>
      <c r="G246" s="384"/>
      <c r="H246" s="384"/>
      <c r="I246" s="388"/>
      <c r="J246" s="463"/>
      <c r="K246" s="414">
        <f t="shared" si="16"/>
        <v>3000</v>
      </c>
      <c r="L246" s="389">
        <v>3000</v>
      </c>
      <c r="M246" s="388"/>
      <c r="N246" s="464"/>
      <c r="O246" s="464"/>
      <c r="P246" s="413"/>
      <c r="Q246" s="464"/>
      <c r="R246" s="39">
        <f t="shared" si="17"/>
        <v>3000</v>
      </c>
    </row>
    <row r="247" spans="2:18" ht="25.5">
      <c r="B247" s="74"/>
      <c r="C247" s="74"/>
      <c r="D247" s="287" t="s">
        <v>339</v>
      </c>
      <c r="E247" s="487" t="s">
        <v>188</v>
      </c>
      <c r="F247" s="408">
        <v>1000</v>
      </c>
      <c r="G247" s="384"/>
      <c r="H247" s="384"/>
      <c r="I247" s="388"/>
      <c r="J247" s="463"/>
      <c r="K247" s="414">
        <f t="shared" si="16"/>
        <v>2000</v>
      </c>
      <c r="L247" s="389">
        <v>2000</v>
      </c>
      <c r="M247" s="388"/>
      <c r="N247" s="464"/>
      <c r="O247" s="464"/>
      <c r="P247" s="413"/>
      <c r="Q247" s="464"/>
      <c r="R247" s="24">
        <f t="shared" si="17"/>
        <v>1000</v>
      </c>
    </row>
    <row r="248" spans="2:18" ht="12.75">
      <c r="B248" s="74"/>
      <c r="C248" s="74"/>
      <c r="D248" s="287" t="s">
        <v>210</v>
      </c>
      <c r="E248" s="487" t="s">
        <v>340</v>
      </c>
      <c r="F248" s="408">
        <v>6104</v>
      </c>
      <c r="G248" s="384"/>
      <c r="H248" s="384"/>
      <c r="I248" s="388"/>
      <c r="J248" s="463"/>
      <c r="K248" s="414">
        <f t="shared" si="16"/>
        <v>6014</v>
      </c>
      <c r="L248" s="389">
        <v>6014</v>
      </c>
      <c r="M248" s="388"/>
      <c r="N248" s="464"/>
      <c r="O248" s="464"/>
      <c r="P248" s="413"/>
      <c r="Q248" s="464"/>
      <c r="R248" s="24">
        <f t="shared" si="17"/>
        <v>6104</v>
      </c>
    </row>
    <row r="249" spans="2:18" s="26" customFormat="1" ht="12.75">
      <c r="B249" s="37" t="s">
        <v>96</v>
      </c>
      <c r="C249" s="244" t="s">
        <v>99</v>
      </c>
      <c r="D249" s="52"/>
      <c r="E249" s="335" t="s">
        <v>135</v>
      </c>
      <c r="F249" s="419">
        <f>SUM(F250:F270)</f>
        <v>2572171</v>
      </c>
      <c r="G249" s="419">
        <f>SUM(G250:G270)</f>
        <v>0</v>
      </c>
      <c r="H249" s="419">
        <f>SUM(H250:H270)</f>
        <v>0</v>
      </c>
      <c r="I249" s="413">
        <f>SUM(I250:I270)</f>
        <v>547583</v>
      </c>
      <c r="J249" s="413">
        <f>SUM(J251:J270)</f>
        <v>0</v>
      </c>
      <c r="K249" s="420">
        <f>L249+M249+N249+O249+Q249</f>
        <v>1657224</v>
      </c>
      <c r="L249" s="413">
        <f>SUM(L251:L270)</f>
        <v>0</v>
      </c>
      <c r="M249" s="379">
        <f>SUM(M251:M270)</f>
        <v>593499</v>
      </c>
      <c r="N249" s="413">
        <f>SUM(N251:N270)</f>
        <v>0</v>
      </c>
      <c r="O249" s="413">
        <f>SUM(O251:O270)</f>
        <v>1063725</v>
      </c>
      <c r="P249" s="413" t="e">
        <f>SUM(P251:P270)-#REF!</f>
        <v>#REF!</v>
      </c>
      <c r="Q249" s="413">
        <f>SUM(Q251:Q270)</f>
        <v>0</v>
      </c>
      <c r="R249" s="24">
        <f t="shared" si="17"/>
        <v>2572171</v>
      </c>
    </row>
    <row r="250" spans="2:18" s="26" customFormat="1" ht="89.25">
      <c r="B250" s="37"/>
      <c r="C250" s="244"/>
      <c r="D250" s="52" t="s">
        <v>193</v>
      </c>
      <c r="E250" s="479" t="s">
        <v>346</v>
      </c>
      <c r="F250" s="384">
        <v>240000</v>
      </c>
      <c r="G250" s="384"/>
      <c r="H250" s="384"/>
      <c r="I250" s="384">
        <v>133500</v>
      </c>
      <c r="J250" s="471"/>
      <c r="K250" s="420"/>
      <c r="L250" s="379"/>
      <c r="M250" s="379"/>
      <c r="N250" s="379"/>
      <c r="O250" s="379"/>
      <c r="P250" s="379"/>
      <c r="Q250" s="379"/>
      <c r="R250" s="39">
        <f t="shared" si="17"/>
        <v>240000</v>
      </c>
    </row>
    <row r="251" spans="2:18" s="26" customFormat="1" ht="38.25">
      <c r="B251" s="37"/>
      <c r="C251" s="221"/>
      <c r="D251" s="63" t="s">
        <v>235</v>
      </c>
      <c r="E251" s="360" t="s">
        <v>248</v>
      </c>
      <c r="F251" s="408">
        <v>676195</v>
      </c>
      <c r="G251" s="384"/>
      <c r="H251" s="384"/>
      <c r="I251" s="34">
        <v>414083</v>
      </c>
      <c r="J251" s="247"/>
      <c r="K251" s="467">
        <f t="shared" si="16"/>
        <v>0</v>
      </c>
      <c r="L251" s="387"/>
      <c r="M251" s="387"/>
      <c r="N251" s="289"/>
      <c r="O251" s="289"/>
      <c r="P251" s="289"/>
      <c r="Q251" s="289"/>
      <c r="R251" s="39">
        <f t="shared" si="17"/>
        <v>676195</v>
      </c>
    </row>
    <row r="252" spans="2:18" s="26" customFormat="1" ht="26.25" thickBot="1">
      <c r="B252" s="141"/>
      <c r="C252" s="225"/>
      <c r="D252" s="230" t="s">
        <v>201</v>
      </c>
      <c r="E252" s="364" t="s">
        <v>307</v>
      </c>
      <c r="F252" s="416">
        <v>57681</v>
      </c>
      <c r="G252" s="394"/>
      <c r="H252" s="394"/>
      <c r="I252" s="223"/>
      <c r="J252" s="224"/>
      <c r="K252" s="439">
        <f t="shared" si="16"/>
        <v>57431</v>
      </c>
      <c r="L252" s="394"/>
      <c r="M252" s="394">
        <v>21497</v>
      </c>
      <c r="N252" s="304"/>
      <c r="O252" s="575">
        <v>35934</v>
      </c>
      <c r="P252" s="304">
        <v>0</v>
      </c>
      <c r="Q252" s="304"/>
      <c r="R252" s="146">
        <f t="shared" si="17"/>
        <v>57681</v>
      </c>
    </row>
    <row r="253" spans="2:18" s="26" customFormat="1" ht="25.5">
      <c r="B253" s="557"/>
      <c r="C253" s="558"/>
      <c r="D253" s="568">
        <v>4010</v>
      </c>
      <c r="E253" s="569" t="s">
        <v>181</v>
      </c>
      <c r="F253" s="570">
        <v>843205</v>
      </c>
      <c r="G253" s="571"/>
      <c r="H253" s="571"/>
      <c r="I253" s="572"/>
      <c r="J253" s="573"/>
      <c r="K253" s="574">
        <f t="shared" si="16"/>
        <v>793624</v>
      </c>
      <c r="L253" s="561"/>
      <c r="M253" s="561">
        <v>307754</v>
      </c>
      <c r="N253" s="564"/>
      <c r="O253" s="576">
        <v>485870</v>
      </c>
      <c r="P253" s="564">
        <v>0</v>
      </c>
      <c r="Q253" s="564"/>
      <c r="R253" s="551">
        <f t="shared" si="17"/>
        <v>843205</v>
      </c>
    </row>
    <row r="254" spans="2:18" s="26" customFormat="1" ht="25.5">
      <c r="B254" s="37"/>
      <c r="C254" s="50"/>
      <c r="D254" s="116">
        <v>4040</v>
      </c>
      <c r="E254" s="343" t="s">
        <v>182</v>
      </c>
      <c r="F254" s="408">
        <v>62135</v>
      </c>
      <c r="G254" s="384"/>
      <c r="H254" s="384"/>
      <c r="I254" s="34"/>
      <c r="J254" s="82"/>
      <c r="K254" s="414">
        <f t="shared" si="16"/>
        <v>61251</v>
      </c>
      <c r="L254" s="380"/>
      <c r="M254" s="380">
        <v>25772</v>
      </c>
      <c r="N254" s="289"/>
      <c r="O254" s="466">
        <v>35479</v>
      </c>
      <c r="P254" s="289">
        <v>0</v>
      </c>
      <c r="Q254" s="289"/>
      <c r="R254" s="39">
        <f t="shared" si="17"/>
        <v>62135</v>
      </c>
    </row>
    <row r="255" spans="2:18" s="26" customFormat="1" ht="25.5">
      <c r="B255" s="37"/>
      <c r="C255" s="50"/>
      <c r="D255" s="116">
        <v>4110</v>
      </c>
      <c r="E255" s="343" t="s">
        <v>183</v>
      </c>
      <c r="F255" s="408">
        <v>164134</v>
      </c>
      <c r="G255" s="384"/>
      <c r="H255" s="384"/>
      <c r="I255" s="34"/>
      <c r="J255" s="82"/>
      <c r="K255" s="414">
        <f t="shared" si="16"/>
        <v>159851</v>
      </c>
      <c r="L255" s="380"/>
      <c r="M255" s="380">
        <v>60581</v>
      </c>
      <c r="N255" s="289"/>
      <c r="O255" s="466">
        <v>99270</v>
      </c>
      <c r="P255" s="289">
        <v>0</v>
      </c>
      <c r="Q255" s="289"/>
      <c r="R255" s="24">
        <f t="shared" si="17"/>
        <v>164134</v>
      </c>
    </row>
    <row r="256" spans="2:18" s="26" customFormat="1" ht="12.75">
      <c r="B256" s="37"/>
      <c r="C256" s="50"/>
      <c r="D256" s="116">
        <v>4120</v>
      </c>
      <c r="E256" s="343" t="s">
        <v>180</v>
      </c>
      <c r="F256" s="408">
        <v>23353</v>
      </c>
      <c r="G256" s="384"/>
      <c r="H256" s="384"/>
      <c r="I256" s="104"/>
      <c r="J256" s="82"/>
      <c r="K256" s="414">
        <f t="shared" si="16"/>
        <v>22020</v>
      </c>
      <c r="L256" s="380"/>
      <c r="M256" s="380">
        <v>8501</v>
      </c>
      <c r="N256" s="289"/>
      <c r="O256" s="466">
        <v>13519</v>
      </c>
      <c r="P256" s="289">
        <v>0</v>
      </c>
      <c r="Q256" s="289"/>
      <c r="R256" s="24">
        <f t="shared" si="17"/>
        <v>23353</v>
      </c>
    </row>
    <row r="257" spans="2:18" s="26" customFormat="1" ht="12.75">
      <c r="B257" s="37"/>
      <c r="C257" s="50"/>
      <c r="D257" s="116">
        <v>4170</v>
      </c>
      <c r="E257" s="343" t="s">
        <v>276</v>
      </c>
      <c r="F257" s="408">
        <v>4900</v>
      </c>
      <c r="G257" s="384"/>
      <c r="H257" s="384"/>
      <c r="I257" s="104"/>
      <c r="J257" s="82"/>
      <c r="K257" s="414">
        <f t="shared" si="16"/>
        <v>4560</v>
      </c>
      <c r="L257" s="380"/>
      <c r="M257" s="380">
        <v>0</v>
      </c>
      <c r="N257" s="289"/>
      <c r="O257" s="466">
        <v>4560</v>
      </c>
      <c r="P257" s="289"/>
      <c r="Q257" s="289"/>
      <c r="R257" s="24">
        <f t="shared" si="17"/>
        <v>4900</v>
      </c>
    </row>
    <row r="258" spans="2:18" s="26" customFormat="1" ht="25.5">
      <c r="B258" s="37"/>
      <c r="C258" s="50"/>
      <c r="D258" s="116">
        <v>4210</v>
      </c>
      <c r="E258" s="343" t="s">
        <v>176</v>
      </c>
      <c r="F258" s="408">
        <v>58180</v>
      </c>
      <c r="G258" s="384"/>
      <c r="H258" s="384"/>
      <c r="I258" s="104"/>
      <c r="J258" s="82"/>
      <c r="K258" s="414">
        <f t="shared" si="16"/>
        <v>78920</v>
      </c>
      <c r="L258" s="380"/>
      <c r="M258" s="380">
        <v>34850</v>
      </c>
      <c r="N258" s="289"/>
      <c r="O258" s="466">
        <v>44070</v>
      </c>
      <c r="P258" s="289">
        <v>0</v>
      </c>
      <c r="Q258" s="289"/>
      <c r="R258" s="24">
        <f t="shared" si="17"/>
        <v>58180</v>
      </c>
    </row>
    <row r="259" spans="2:18" s="26" customFormat="1" ht="25.5">
      <c r="B259" s="37"/>
      <c r="C259" s="50"/>
      <c r="D259" s="116">
        <v>4220</v>
      </c>
      <c r="E259" s="343" t="s">
        <v>211</v>
      </c>
      <c r="F259" s="408">
        <v>313000</v>
      </c>
      <c r="G259" s="384"/>
      <c r="H259" s="384"/>
      <c r="I259" s="104"/>
      <c r="J259" s="82"/>
      <c r="K259" s="414">
        <f t="shared" si="16"/>
        <v>339400</v>
      </c>
      <c r="L259" s="380"/>
      <c r="M259" s="380">
        <v>107800</v>
      </c>
      <c r="N259" s="289"/>
      <c r="O259" s="466">
        <v>231600</v>
      </c>
      <c r="P259" s="289">
        <v>0</v>
      </c>
      <c r="Q259" s="289"/>
      <c r="R259" s="39">
        <f t="shared" si="17"/>
        <v>313000</v>
      </c>
    </row>
    <row r="260" spans="2:18" s="26" customFormat="1" ht="25.5">
      <c r="B260" s="37"/>
      <c r="C260" s="50"/>
      <c r="D260" s="116">
        <v>4240</v>
      </c>
      <c r="E260" s="343" t="s">
        <v>188</v>
      </c>
      <c r="F260" s="408">
        <v>4000</v>
      </c>
      <c r="G260" s="384"/>
      <c r="H260" s="384"/>
      <c r="I260" s="104"/>
      <c r="J260" s="82"/>
      <c r="K260" s="414">
        <f t="shared" si="16"/>
        <v>6000</v>
      </c>
      <c r="L260" s="380"/>
      <c r="M260" s="380">
        <v>2000</v>
      </c>
      <c r="N260" s="289"/>
      <c r="O260" s="466">
        <v>4000</v>
      </c>
      <c r="P260" s="289">
        <v>0</v>
      </c>
      <c r="Q260" s="289"/>
      <c r="R260" s="39">
        <f t="shared" si="17"/>
        <v>4000</v>
      </c>
    </row>
    <row r="261" spans="2:18" s="26" customFormat="1" ht="12.75">
      <c r="B261" s="37"/>
      <c r="C261" s="50"/>
      <c r="D261" s="116">
        <v>4260</v>
      </c>
      <c r="E261" s="343" t="s">
        <v>178</v>
      </c>
      <c r="F261" s="408">
        <v>23045</v>
      </c>
      <c r="G261" s="384"/>
      <c r="H261" s="384"/>
      <c r="I261" s="104"/>
      <c r="J261" s="82"/>
      <c r="K261" s="414">
        <f t="shared" si="16"/>
        <v>24963</v>
      </c>
      <c r="L261" s="380"/>
      <c r="M261" s="380">
        <v>0</v>
      </c>
      <c r="N261" s="289"/>
      <c r="O261" s="466">
        <v>24963</v>
      </c>
      <c r="P261" s="289"/>
      <c r="Q261" s="289"/>
      <c r="R261" s="39">
        <f t="shared" si="17"/>
        <v>23045</v>
      </c>
    </row>
    <row r="262" spans="2:18" s="26" customFormat="1" ht="12.75">
      <c r="B262" s="37"/>
      <c r="C262" s="50"/>
      <c r="D262" s="116">
        <v>4270</v>
      </c>
      <c r="E262" s="343" t="s">
        <v>177</v>
      </c>
      <c r="F262" s="408">
        <v>28000</v>
      </c>
      <c r="G262" s="384"/>
      <c r="H262" s="384"/>
      <c r="I262" s="104"/>
      <c r="J262" s="82"/>
      <c r="K262" s="414">
        <f t="shared" si="16"/>
        <v>42300</v>
      </c>
      <c r="L262" s="380"/>
      <c r="M262" s="380">
        <v>3000</v>
      </c>
      <c r="N262" s="289"/>
      <c r="O262" s="466">
        <v>39300</v>
      </c>
      <c r="P262" s="289">
        <v>0</v>
      </c>
      <c r="Q262" s="289"/>
      <c r="R262" s="39">
        <f t="shared" si="17"/>
        <v>28000</v>
      </c>
    </row>
    <row r="263" spans="2:18" s="26" customFormat="1" ht="12.75">
      <c r="B263" s="37"/>
      <c r="C263" s="50"/>
      <c r="D263" s="116">
        <v>4280</v>
      </c>
      <c r="E263" s="343" t="s">
        <v>262</v>
      </c>
      <c r="F263" s="408">
        <v>2900</v>
      </c>
      <c r="G263" s="384"/>
      <c r="H263" s="384"/>
      <c r="I263" s="104"/>
      <c r="J263" s="82"/>
      <c r="K263" s="414">
        <f t="shared" si="16"/>
        <v>2900</v>
      </c>
      <c r="L263" s="380"/>
      <c r="M263" s="380">
        <v>1000</v>
      </c>
      <c r="N263" s="289"/>
      <c r="O263" s="466">
        <v>1900</v>
      </c>
      <c r="P263" s="289">
        <v>0</v>
      </c>
      <c r="Q263" s="289"/>
      <c r="R263" s="24">
        <f t="shared" si="17"/>
        <v>2900</v>
      </c>
    </row>
    <row r="264" spans="2:18" s="26" customFormat="1" ht="12.75">
      <c r="B264" s="37"/>
      <c r="C264" s="50"/>
      <c r="D264" s="116">
        <v>4300</v>
      </c>
      <c r="E264" s="343" t="s">
        <v>355</v>
      </c>
      <c r="F264" s="408">
        <v>14067</v>
      </c>
      <c r="G264" s="384"/>
      <c r="H264" s="384"/>
      <c r="I264" s="104"/>
      <c r="J264" s="82"/>
      <c r="K264" s="414">
        <f t="shared" si="16"/>
        <v>16470</v>
      </c>
      <c r="L264" s="380"/>
      <c r="M264" s="380">
        <v>3400</v>
      </c>
      <c r="N264" s="289"/>
      <c r="O264" s="466">
        <v>13070</v>
      </c>
      <c r="P264" s="289">
        <v>0</v>
      </c>
      <c r="Q264" s="289"/>
      <c r="R264" s="39">
        <f t="shared" si="17"/>
        <v>14067</v>
      </c>
    </row>
    <row r="265" spans="2:18" s="26" customFormat="1" ht="12.75">
      <c r="B265" s="263"/>
      <c r="C265" s="268"/>
      <c r="D265" s="269">
        <v>4350</v>
      </c>
      <c r="E265" s="361" t="s">
        <v>285</v>
      </c>
      <c r="F265" s="408">
        <v>1800</v>
      </c>
      <c r="G265" s="384"/>
      <c r="H265" s="384"/>
      <c r="I265" s="271"/>
      <c r="J265" s="270"/>
      <c r="K265" s="414">
        <f t="shared" si="16"/>
        <v>1800</v>
      </c>
      <c r="L265" s="395"/>
      <c r="M265" s="498">
        <v>0</v>
      </c>
      <c r="N265" s="289"/>
      <c r="O265" s="466">
        <v>1800</v>
      </c>
      <c r="P265" s="289"/>
      <c r="Q265" s="289"/>
      <c r="R265" s="39">
        <f t="shared" si="17"/>
        <v>1800</v>
      </c>
    </row>
    <row r="266" spans="2:18" s="26" customFormat="1" ht="38.25">
      <c r="B266" s="630"/>
      <c r="C266" s="631"/>
      <c r="D266" s="116">
        <v>4370</v>
      </c>
      <c r="E266" s="343" t="s">
        <v>399</v>
      </c>
      <c r="F266" s="408">
        <v>4965</v>
      </c>
      <c r="G266" s="386"/>
      <c r="H266" s="386"/>
      <c r="I266" s="632"/>
      <c r="J266" s="633"/>
      <c r="K266" s="414"/>
      <c r="L266" s="395"/>
      <c r="M266" s="498"/>
      <c r="N266" s="289"/>
      <c r="O266" s="466"/>
      <c r="P266" s="289"/>
      <c r="Q266" s="289"/>
      <c r="R266" s="24">
        <f t="shared" si="17"/>
        <v>4965</v>
      </c>
    </row>
    <row r="267" spans="2:18" s="26" customFormat="1" ht="12.75">
      <c r="B267" s="21"/>
      <c r="C267" s="136"/>
      <c r="D267" s="150">
        <v>4410</v>
      </c>
      <c r="E267" s="352" t="s">
        <v>184</v>
      </c>
      <c r="F267" s="408">
        <v>3000</v>
      </c>
      <c r="G267" s="386"/>
      <c r="H267" s="386"/>
      <c r="I267" s="180"/>
      <c r="J267" s="79"/>
      <c r="K267" s="414">
        <f t="shared" si="16"/>
        <v>2800</v>
      </c>
      <c r="L267" s="380"/>
      <c r="M267" s="380">
        <v>0</v>
      </c>
      <c r="N267" s="289"/>
      <c r="O267" s="466">
        <v>2800</v>
      </c>
      <c r="P267" s="289"/>
      <c r="Q267" s="289"/>
      <c r="R267" s="24">
        <f t="shared" si="17"/>
        <v>3000</v>
      </c>
    </row>
    <row r="268" spans="2:18" s="26" customFormat="1" ht="25.5">
      <c r="B268" s="21"/>
      <c r="C268" s="136"/>
      <c r="D268" s="150">
        <v>4440</v>
      </c>
      <c r="E268" s="352" t="s">
        <v>185</v>
      </c>
      <c r="F268" s="408">
        <v>44211</v>
      </c>
      <c r="G268" s="386"/>
      <c r="H268" s="386"/>
      <c r="I268" s="180"/>
      <c r="J268" s="79"/>
      <c r="K268" s="414">
        <f t="shared" si="16"/>
        <v>42934</v>
      </c>
      <c r="L268" s="383"/>
      <c r="M268" s="383">
        <v>17344</v>
      </c>
      <c r="N268" s="305"/>
      <c r="O268" s="465">
        <v>25590</v>
      </c>
      <c r="P268" s="305">
        <v>0</v>
      </c>
      <c r="Q268" s="305"/>
      <c r="R268" s="24">
        <f t="shared" si="17"/>
        <v>44211</v>
      </c>
    </row>
    <row r="269" spans="2:18" s="26" customFormat="1" ht="51">
      <c r="B269" s="21"/>
      <c r="C269" s="136"/>
      <c r="D269" s="627">
        <v>4740</v>
      </c>
      <c r="E269" s="483" t="s">
        <v>403</v>
      </c>
      <c r="F269" s="408">
        <v>900</v>
      </c>
      <c r="G269" s="386"/>
      <c r="H269" s="386"/>
      <c r="I269" s="180"/>
      <c r="J269" s="79"/>
      <c r="K269" s="414"/>
      <c r="L269" s="383"/>
      <c r="M269" s="383"/>
      <c r="N269" s="305"/>
      <c r="O269" s="465"/>
      <c r="P269" s="305"/>
      <c r="Q269" s="305"/>
      <c r="R269" s="24">
        <f t="shared" si="17"/>
        <v>900</v>
      </c>
    </row>
    <row r="270" spans="2:18" s="26" customFormat="1" ht="38.25">
      <c r="B270" s="37"/>
      <c r="C270" s="50"/>
      <c r="D270" s="627">
        <v>4750</v>
      </c>
      <c r="E270" s="483" t="s">
        <v>405</v>
      </c>
      <c r="F270" s="408">
        <v>2500</v>
      </c>
      <c r="G270" s="384"/>
      <c r="H270" s="384"/>
      <c r="I270" s="104"/>
      <c r="J270" s="82"/>
      <c r="K270" s="414">
        <f t="shared" si="16"/>
        <v>0</v>
      </c>
      <c r="L270" s="384"/>
      <c r="M270" s="384"/>
      <c r="N270" s="289"/>
      <c r="O270" s="289">
        <v>0</v>
      </c>
      <c r="P270" s="289"/>
      <c r="Q270" s="289"/>
      <c r="R270" s="24">
        <f t="shared" si="17"/>
        <v>2500</v>
      </c>
    </row>
    <row r="271" spans="2:18" s="26" customFormat="1" ht="12.75">
      <c r="B271" s="37" t="s">
        <v>96</v>
      </c>
      <c r="C271" s="244" t="s">
        <v>101</v>
      </c>
      <c r="D271" s="52"/>
      <c r="E271" s="335" t="s">
        <v>102</v>
      </c>
      <c r="F271" s="419">
        <f>SUM(F272:F292)+F293+F295</f>
        <v>2824383</v>
      </c>
      <c r="G271" s="419">
        <f>SUM(G272:G292)+G293+G295</f>
        <v>0</v>
      </c>
      <c r="H271" s="419">
        <f>SUM(H272:H292)+H293+H295</f>
        <v>0</v>
      </c>
      <c r="I271" s="379">
        <f>SUM(I272:I290)+(I293+I295)</f>
        <v>49750</v>
      </c>
      <c r="J271" s="379">
        <f>SUM(J272:J290)+(J293+J295)</f>
        <v>0</v>
      </c>
      <c r="K271" s="420">
        <f t="shared" si="16"/>
        <v>2672187</v>
      </c>
      <c r="L271" s="379">
        <f aca="true" t="shared" si="18" ref="L271:Q271">SUM(L272:L290)+(L293+L295)</f>
        <v>0</v>
      </c>
      <c r="M271" s="231">
        <f t="shared" si="18"/>
        <v>0</v>
      </c>
      <c r="N271" s="231">
        <f t="shared" si="18"/>
        <v>2672187</v>
      </c>
      <c r="O271" s="231">
        <f t="shared" si="18"/>
        <v>0</v>
      </c>
      <c r="P271" s="379">
        <f t="shared" si="18"/>
        <v>0</v>
      </c>
      <c r="Q271" s="413">
        <f t="shared" si="18"/>
        <v>0</v>
      </c>
      <c r="R271" s="24">
        <f t="shared" si="17"/>
        <v>2824383</v>
      </c>
    </row>
    <row r="272" spans="2:18" s="26" customFormat="1" ht="25.5">
      <c r="B272" s="37"/>
      <c r="C272" s="50"/>
      <c r="D272" s="116">
        <v>3020</v>
      </c>
      <c r="E272" s="343" t="s">
        <v>350</v>
      </c>
      <c r="F272" s="408">
        <v>128015</v>
      </c>
      <c r="G272" s="384"/>
      <c r="H272" s="384"/>
      <c r="I272" s="34"/>
      <c r="J272" s="82"/>
      <c r="K272" s="414">
        <f t="shared" si="16"/>
        <v>117884</v>
      </c>
      <c r="L272" s="380"/>
      <c r="M272" s="380"/>
      <c r="N272" s="39">
        <v>117884</v>
      </c>
      <c r="O272" s="289"/>
      <c r="P272" s="289"/>
      <c r="Q272" s="289"/>
      <c r="R272" s="24">
        <f t="shared" si="17"/>
        <v>128015</v>
      </c>
    </row>
    <row r="273" spans="2:18" s="26" customFormat="1" ht="25.5">
      <c r="B273" s="21"/>
      <c r="C273" s="136"/>
      <c r="D273" s="150">
        <v>4010</v>
      </c>
      <c r="E273" s="352" t="s">
        <v>181</v>
      </c>
      <c r="F273" s="408">
        <v>1467677</v>
      </c>
      <c r="G273" s="386"/>
      <c r="H273" s="386"/>
      <c r="I273" s="134"/>
      <c r="J273" s="227"/>
      <c r="K273" s="414">
        <f t="shared" si="16"/>
        <v>1410497</v>
      </c>
      <c r="L273" s="384"/>
      <c r="M273" s="384"/>
      <c r="N273" s="39">
        <v>1410497</v>
      </c>
      <c r="O273" s="289"/>
      <c r="P273" s="289"/>
      <c r="Q273" s="289"/>
      <c r="R273" s="24">
        <f t="shared" si="17"/>
        <v>1467677</v>
      </c>
    </row>
    <row r="274" spans="2:18" s="26" customFormat="1" ht="24" customHeight="1">
      <c r="B274" s="37"/>
      <c r="C274" s="50"/>
      <c r="D274" s="116">
        <v>4040</v>
      </c>
      <c r="E274" s="343" t="s">
        <v>182</v>
      </c>
      <c r="F274" s="408">
        <v>120056</v>
      </c>
      <c r="G274" s="384"/>
      <c r="H274" s="384"/>
      <c r="I274" s="34"/>
      <c r="J274" s="81"/>
      <c r="K274" s="414">
        <f t="shared" si="16"/>
        <v>105607</v>
      </c>
      <c r="L274" s="384"/>
      <c r="M274" s="384"/>
      <c r="N274" s="39">
        <v>105607</v>
      </c>
      <c r="O274" s="289"/>
      <c r="P274" s="289"/>
      <c r="Q274" s="289"/>
      <c r="R274" s="24">
        <f t="shared" si="17"/>
        <v>120056</v>
      </c>
    </row>
    <row r="275" spans="2:18" s="26" customFormat="1" ht="25.5" customHeight="1">
      <c r="B275" s="141"/>
      <c r="C275" s="225"/>
      <c r="D275" s="116">
        <v>4110</v>
      </c>
      <c r="E275" s="343" t="s">
        <v>183</v>
      </c>
      <c r="F275" s="408">
        <v>295183</v>
      </c>
      <c r="G275" s="384"/>
      <c r="H275" s="384"/>
      <c r="I275" s="34"/>
      <c r="J275" s="34"/>
      <c r="K275" s="414">
        <f t="shared" si="16"/>
        <v>292180</v>
      </c>
      <c r="L275" s="384"/>
      <c r="M275" s="384"/>
      <c r="N275" s="34">
        <v>292180</v>
      </c>
      <c r="O275" s="289"/>
      <c r="P275" s="289"/>
      <c r="Q275" s="289"/>
      <c r="R275" s="24">
        <f t="shared" si="17"/>
        <v>295183</v>
      </c>
    </row>
    <row r="276" spans="2:18" s="26" customFormat="1" ht="12.75">
      <c r="B276" s="21"/>
      <c r="C276" s="136"/>
      <c r="D276" s="150">
        <v>4120</v>
      </c>
      <c r="E276" s="352" t="s">
        <v>180</v>
      </c>
      <c r="F276" s="408">
        <v>41828</v>
      </c>
      <c r="G276" s="386"/>
      <c r="H276" s="386"/>
      <c r="I276" s="134"/>
      <c r="J276" s="227"/>
      <c r="K276" s="414">
        <f t="shared" si="16"/>
        <v>39791</v>
      </c>
      <c r="L276" s="386"/>
      <c r="M276" s="386"/>
      <c r="N276" s="134">
        <v>39791</v>
      </c>
      <c r="O276" s="305"/>
      <c r="P276" s="305"/>
      <c r="Q276" s="305"/>
      <c r="R276" s="24">
        <f t="shared" si="17"/>
        <v>41828</v>
      </c>
    </row>
    <row r="277" spans="2:18" s="26" customFormat="1" ht="12.75" hidden="1">
      <c r="B277" s="37"/>
      <c r="C277" s="50"/>
      <c r="D277" s="116">
        <v>4170</v>
      </c>
      <c r="E277" s="343" t="s">
        <v>276</v>
      </c>
      <c r="F277" s="408"/>
      <c r="G277" s="384"/>
      <c r="H277" s="384"/>
      <c r="I277" s="34"/>
      <c r="J277" s="81"/>
      <c r="K277" s="414">
        <f t="shared" si="16"/>
        <v>240</v>
      </c>
      <c r="L277" s="384"/>
      <c r="M277" s="384"/>
      <c r="N277" s="34">
        <v>240</v>
      </c>
      <c r="O277" s="289"/>
      <c r="P277" s="289"/>
      <c r="Q277" s="289"/>
      <c r="R277" s="39">
        <f t="shared" si="17"/>
        <v>0</v>
      </c>
    </row>
    <row r="278" spans="2:18" ht="25.5">
      <c r="B278" s="74"/>
      <c r="C278" s="74"/>
      <c r="D278" s="116">
        <v>4210</v>
      </c>
      <c r="E278" s="343" t="s">
        <v>176</v>
      </c>
      <c r="F278" s="408">
        <v>43250</v>
      </c>
      <c r="G278" s="384"/>
      <c r="H278" s="384"/>
      <c r="I278" s="34"/>
      <c r="J278" s="105"/>
      <c r="K278" s="414">
        <f t="shared" si="16"/>
        <v>91800</v>
      </c>
      <c r="L278" s="389"/>
      <c r="M278" s="389"/>
      <c r="N278" s="449">
        <v>91800</v>
      </c>
      <c r="O278" s="116"/>
      <c r="P278" s="116"/>
      <c r="Q278" s="116"/>
      <c r="R278" s="39">
        <f t="shared" si="17"/>
        <v>43250</v>
      </c>
    </row>
    <row r="279" spans="2:18" ht="25.5">
      <c r="B279" s="74"/>
      <c r="C279" s="74"/>
      <c r="D279" s="116">
        <v>4220</v>
      </c>
      <c r="E279" s="343" t="s">
        <v>211</v>
      </c>
      <c r="F279" s="408">
        <v>36000</v>
      </c>
      <c r="G279" s="384"/>
      <c r="H279" s="384"/>
      <c r="I279" s="34"/>
      <c r="J279" s="105"/>
      <c r="K279" s="414">
        <f t="shared" si="16"/>
        <v>45500</v>
      </c>
      <c r="L279" s="389"/>
      <c r="M279" s="389"/>
      <c r="N279" s="449">
        <v>45500</v>
      </c>
      <c r="O279" s="116"/>
      <c r="P279" s="116"/>
      <c r="Q279" s="116"/>
      <c r="R279" s="39">
        <f t="shared" si="17"/>
        <v>36000</v>
      </c>
    </row>
    <row r="280" spans="2:18" ht="25.5">
      <c r="B280" s="74"/>
      <c r="C280" s="74"/>
      <c r="D280" s="116">
        <v>4230</v>
      </c>
      <c r="E280" s="343" t="s">
        <v>412</v>
      </c>
      <c r="F280" s="408">
        <v>2500</v>
      </c>
      <c r="G280" s="384"/>
      <c r="H280" s="384"/>
      <c r="I280" s="34"/>
      <c r="J280" s="105"/>
      <c r="K280" s="414"/>
      <c r="L280" s="389"/>
      <c r="M280" s="389"/>
      <c r="N280" s="449"/>
      <c r="O280" s="116"/>
      <c r="P280" s="116"/>
      <c r="Q280" s="116"/>
      <c r="R280" s="24">
        <f t="shared" si="17"/>
        <v>2500</v>
      </c>
    </row>
    <row r="281" spans="2:18" ht="25.5">
      <c r="B281" s="74"/>
      <c r="C281" s="74"/>
      <c r="D281" s="116">
        <v>4240</v>
      </c>
      <c r="E281" s="343" t="s">
        <v>188</v>
      </c>
      <c r="F281" s="408">
        <v>20000</v>
      </c>
      <c r="G281" s="384"/>
      <c r="H281" s="384"/>
      <c r="I281" s="104"/>
      <c r="J281" s="105"/>
      <c r="K281" s="414">
        <f t="shared" si="16"/>
        <v>108666</v>
      </c>
      <c r="L281" s="389"/>
      <c r="M281" s="389"/>
      <c r="N281" s="449">
        <v>108666</v>
      </c>
      <c r="O281" s="116"/>
      <c r="P281" s="116"/>
      <c r="Q281" s="116"/>
      <c r="R281" s="24">
        <f t="shared" si="17"/>
        <v>20000</v>
      </c>
    </row>
    <row r="282" spans="2:18" ht="12.75">
      <c r="B282" s="74"/>
      <c r="C282" s="74"/>
      <c r="D282" s="122">
        <v>4260</v>
      </c>
      <c r="E282" s="343" t="s">
        <v>178</v>
      </c>
      <c r="F282" s="408">
        <v>165000</v>
      </c>
      <c r="G282" s="384"/>
      <c r="H282" s="384"/>
      <c r="I282" s="104"/>
      <c r="J282" s="105"/>
      <c r="K282" s="414">
        <f t="shared" si="16"/>
        <v>154067</v>
      </c>
      <c r="L282" s="389"/>
      <c r="M282" s="389"/>
      <c r="N282" s="449">
        <v>154067</v>
      </c>
      <c r="O282" s="116"/>
      <c r="P282" s="116"/>
      <c r="Q282" s="116"/>
      <c r="R282" s="24">
        <f t="shared" si="17"/>
        <v>165000</v>
      </c>
    </row>
    <row r="283" spans="2:18" ht="12.75">
      <c r="B283" s="74"/>
      <c r="C283" s="74"/>
      <c r="D283" s="116">
        <v>4270</v>
      </c>
      <c r="E283" s="343" t="s">
        <v>177</v>
      </c>
      <c r="F283" s="408">
        <v>207140</v>
      </c>
      <c r="G283" s="384"/>
      <c r="H283" s="387"/>
      <c r="I283" s="104"/>
      <c r="J283" s="105"/>
      <c r="K283" s="414">
        <f t="shared" si="16"/>
        <v>101640</v>
      </c>
      <c r="L283" s="389"/>
      <c r="M283" s="389"/>
      <c r="N283" s="449">
        <v>101640</v>
      </c>
      <c r="O283" s="116"/>
      <c r="P283" s="116"/>
      <c r="Q283" s="116"/>
      <c r="R283" s="24">
        <f t="shared" si="17"/>
        <v>207140</v>
      </c>
    </row>
    <row r="284" spans="2:18" ht="12.75">
      <c r="B284" s="74"/>
      <c r="C284" s="74"/>
      <c r="D284" s="116">
        <v>4280</v>
      </c>
      <c r="E284" s="343" t="s">
        <v>284</v>
      </c>
      <c r="F284" s="408">
        <v>28000</v>
      </c>
      <c r="G284" s="384"/>
      <c r="H284" s="384"/>
      <c r="I284" s="104"/>
      <c r="J284" s="105"/>
      <c r="K284" s="414">
        <f t="shared" si="16"/>
        <v>20600</v>
      </c>
      <c r="L284" s="389"/>
      <c r="M284" s="389"/>
      <c r="N284" s="449">
        <v>20600</v>
      </c>
      <c r="O284" s="116"/>
      <c r="P284" s="116"/>
      <c r="Q284" s="116"/>
      <c r="R284" s="24">
        <f t="shared" si="17"/>
        <v>28000</v>
      </c>
    </row>
    <row r="285" spans="2:18" ht="12.75">
      <c r="B285" s="74"/>
      <c r="C285" s="74"/>
      <c r="D285" s="116">
        <v>4300</v>
      </c>
      <c r="E285" s="343" t="s">
        <v>175</v>
      </c>
      <c r="F285" s="408">
        <v>84106</v>
      </c>
      <c r="G285" s="384"/>
      <c r="H285" s="384"/>
      <c r="I285" s="104"/>
      <c r="J285" s="105"/>
      <c r="K285" s="414">
        <f t="shared" si="16"/>
        <v>60765</v>
      </c>
      <c r="L285" s="389"/>
      <c r="M285" s="389"/>
      <c r="N285" s="423">
        <v>60765</v>
      </c>
      <c r="O285" s="116"/>
      <c r="P285" s="116"/>
      <c r="Q285" s="116"/>
      <c r="R285" s="39">
        <f t="shared" si="17"/>
        <v>84106</v>
      </c>
    </row>
    <row r="286" spans="2:18" ht="12.75">
      <c r="B286" s="74"/>
      <c r="C286" s="74"/>
      <c r="D286" s="116">
        <v>4350</v>
      </c>
      <c r="E286" s="343" t="s">
        <v>285</v>
      </c>
      <c r="F286" s="408">
        <v>2402</v>
      </c>
      <c r="G286" s="384"/>
      <c r="H286" s="384"/>
      <c r="I286" s="104"/>
      <c r="J286" s="105"/>
      <c r="K286" s="414">
        <f t="shared" si="16"/>
        <v>6196</v>
      </c>
      <c r="L286" s="389"/>
      <c r="M286" s="389"/>
      <c r="N286" s="423">
        <v>6196</v>
      </c>
      <c r="O286" s="116"/>
      <c r="P286" s="116"/>
      <c r="Q286" s="116"/>
      <c r="R286" s="24">
        <f t="shared" si="17"/>
        <v>2402</v>
      </c>
    </row>
    <row r="287" spans="2:18" ht="38.25">
      <c r="B287" s="74"/>
      <c r="C287" s="74"/>
      <c r="D287" s="116">
        <v>4370</v>
      </c>
      <c r="E287" s="343" t="s">
        <v>399</v>
      </c>
      <c r="F287" s="408">
        <v>17161</v>
      </c>
      <c r="G287" s="384"/>
      <c r="H287" s="384"/>
      <c r="I287" s="104"/>
      <c r="J287" s="105"/>
      <c r="K287" s="414"/>
      <c r="L287" s="389"/>
      <c r="M287" s="389"/>
      <c r="N287" s="423"/>
      <c r="O287" s="116"/>
      <c r="P287" s="116"/>
      <c r="Q287" s="116"/>
      <c r="R287" s="24">
        <f t="shared" si="17"/>
        <v>17161</v>
      </c>
    </row>
    <row r="288" spans="2:18" ht="12.75">
      <c r="B288" s="74"/>
      <c r="C288" s="74"/>
      <c r="D288" s="116">
        <v>4410</v>
      </c>
      <c r="E288" s="343" t="s">
        <v>184</v>
      </c>
      <c r="F288" s="408">
        <v>5300</v>
      </c>
      <c r="G288" s="384"/>
      <c r="H288" s="384"/>
      <c r="I288" s="104"/>
      <c r="J288" s="105"/>
      <c r="K288" s="414">
        <f t="shared" si="16"/>
        <v>5335</v>
      </c>
      <c r="L288" s="389"/>
      <c r="M288" s="389"/>
      <c r="N288" s="423">
        <v>5335</v>
      </c>
      <c r="O288" s="116"/>
      <c r="P288" s="116"/>
      <c r="Q288" s="116"/>
      <c r="R288" s="39">
        <f t="shared" si="17"/>
        <v>5300</v>
      </c>
    </row>
    <row r="289" spans="2:18" ht="12.75">
      <c r="B289" s="74"/>
      <c r="C289" s="74"/>
      <c r="D289" s="116">
        <v>4430</v>
      </c>
      <c r="E289" s="343" t="s">
        <v>202</v>
      </c>
      <c r="F289" s="408">
        <v>2000</v>
      </c>
      <c r="G289" s="384"/>
      <c r="H289" s="384"/>
      <c r="I289" s="104"/>
      <c r="J289" s="105"/>
      <c r="K289" s="414">
        <f t="shared" si="16"/>
        <v>2500</v>
      </c>
      <c r="L289" s="389"/>
      <c r="M289" s="389"/>
      <c r="N289" s="423">
        <v>2500</v>
      </c>
      <c r="O289" s="116"/>
      <c r="P289" s="116"/>
      <c r="Q289" s="116"/>
      <c r="R289" s="39">
        <f t="shared" si="17"/>
        <v>2000</v>
      </c>
    </row>
    <row r="290" spans="2:18" ht="24">
      <c r="B290" s="74"/>
      <c r="C290" s="74"/>
      <c r="D290" s="116">
        <v>4440</v>
      </c>
      <c r="E290" s="457" t="s">
        <v>185</v>
      </c>
      <c r="F290" s="408">
        <v>87672</v>
      </c>
      <c r="G290" s="384"/>
      <c r="H290" s="384"/>
      <c r="I290" s="104"/>
      <c r="J290" s="105"/>
      <c r="K290" s="414">
        <f t="shared" si="16"/>
        <v>89539</v>
      </c>
      <c r="L290" s="389"/>
      <c r="M290" s="389"/>
      <c r="N290" s="423">
        <v>89539</v>
      </c>
      <c r="O290" s="116">
        <v>0</v>
      </c>
      <c r="P290" s="116"/>
      <c r="Q290" s="116"/>
      <c r="R290" s="24">
        <f t="shared" si="17"/>
        <v>87672</v>
      </c>
    </row>
    <row r="291" spans="2:18" ht="51">
      <c r="B291" s="74"/>
      <c r="C291" s="74"/>
      <c r="D291" s="627">
        <v>4740</v>
      </c>
      <c r="E291" s="483" t="s">
        <v>403</v>
      </c>
      <c r="F291" s="408">
        <v>4093</v>
      </c>
      <c r="G291" s="384"/>
      <c r="H291" s="384"/>
      <c r="I291" s="104"/>
      <c r="J291" s="105"/>
      <c r="K291" s="414"/>
      <c r="L291" s="389"/>
      <c r="M291" s="389"/>
      <c r="N291" s="105"/>
      <c r="O291" s="116"/>
      <c r="P291" s="116"/>
      <c r="Q291" s="116"/>
      <c r="R291" s="24">
        <f t="shared" si="17"/>
        <v>4093</v>
      </c>
    </row>
    <row r="292" spans="2:18" ht="38.25">
      <c r="B292" s="74"/>
      <c r="C292" s="74"/>
      <c r="D292" s="627">
        <v>4750</v>
      </c>
      <c r="E292" s="483" t="s">
        <v>405</v>
      </c>
      <c r="F292" s="408">
        <v>17000</v>
      </c>
      <c r="G292" s="384"/>
      <c r="H292" s="384"/>
      <c r="I292" s="104"/>
      <c r="J292" s="105"/>
      <c r="K292" s="414"/>
      <c r="L292" s="389"/>
      <c r="M292" s="389"/>
      <c r="N292" s="105"/>
      <c r="O292" s="116"/>
      <c r="P292" s="116"/>
      <c r="Q292" s="116"/>
      <c r="R292" s="24">
        <f t="shared" si="17"/>
        <v>17000</v>
      </c>
    </row>
    <row r="293" spans="2:18" ht="25.5">
      <c r="B293" s="74"/>
      <c r="C293" s="51"/>
      <c r="D293" s="283">
        <v>6050</v>
      </c>
      <c r="E293" s="343" t="s">
        <v>174</v>
      </c>
      <c r="F293" s="419">
        <f>F294</f>
        <v>50000</v>
      </c>
      <c r="G293" s="408">
        <f>G294</f>
        <v>0</v>
      </c>
      <c r="H293" s="408">
        <f>H294</f>
        <v>0</v>
      </c>
      <c r="I293" s="104">
        <v>49750</v>
      </c>
      <c r="J293" s="105"/>
      <c r="K293" s="414">
        <f t="shared" si="16"/>
        <v>0</v>
      </c>
      <c r="L293" s="389"/>
      <c r="M293" s="389"/>
      <c r="N293" s="469">
        <v>0</v>
      </c>
      <c r="O293" s="116"/>
      <c r="P293" s="116"/>
      <c r="Q293" s="116"/>
      <c r="R293" s="39">
        <f t="shared" si="17"/>
        <v>50000</v>
      </c>
    </row>
    <row r="294" spans="2:18" ht="33.75">
      <c r="B294" s="74"/>
      <c r="C294" s="51"/>
      <c r="D294" s="289">
        <v>1</v>
      </c>
      <c r="E294" s="351" t="s">
        <v>322</v>
      </c>
      <c r="F294" s="626">
        <v>50000</v>
      </c>
      <c r="G294" s="384"/>
      <c r="H294" s="384"/>
      <c r="I294" s="281">
        <v>49750</v>
      </c>
      <c r="J294" s="282"/>
      <c r="K294" s="414">
        <f t="shared" si="16"/>
        <v>0</v>
      </c>
      <c r="L294" s="377"/>
      <c r="M294" s="377"/>
      <c r="N294" s="468">
        <v>0</v>
      </c>
      <c r="O294" s="116"/>
      <c r="P294" s="116"/>
      <c r="Q294" s="116"/>
      <c r="R294" s="39">
        <f t="shared" si="17"/>
        <v>50000</v>
      </c>
    </row>
    <row r="295" spans="2:18" ht="24" hidden="1">
      <c r="B295" s="51"/>
      <c r="C295" s="51"/>
      <c r="D295" s="288">
        <v>6060</v>
      </c>
      <c r="E295" s="455" t="s">
        <v>179</v>
      </c>
      <c r="F295" s="419"/>
      <c r="G295" s="387"/>
      <c r="H295" s="387"/>
      <c r="I295" s="281"/>
      <c r="J295" s="281"/>
      <c r="K295" s="420">
        <f t="shared" si="16"/>
        <v>19380</v>
      </c>
      <c r="L295" s="377"/>
      <c r="M295" s="377"/>
      <c r="N295" s="111">
        <v>19380</v>
      </c>
      <c r="O295" s="116"/>
      <c r="P295" s="116"/>
      <c r="Q295" s="116"/>
      <c r="R295" s="24">
        <f t="shared" si="17"/>
        <v>0</v>
      </c>
    </row>
    <row r="296" spans="2:18" ht="22.5" hidden="1">
      <c r="B296" s="178"/>
      <c r="C296" s="178"/>
      <c r="D296" s="306">
        <v>1</v>
      </c>
      <c r="E296" s="362" t="s">
        <v>323</v>
      </c>
      <c r="F296" s="408"/>
      <c r="G296" s="386"/>
      <c r="H296" s="386"/>
      <c r="I296" s="279"/>
      <c r="J296" s="280"/>
      <c r="K296" s="414">
        <f aca="true" t="shared" si="19" ref="K296:K329">SUM(L296:Q296)</f>
        <v>19380</v>
      </c>
      <c r="L296" s="396"/>
      <c r="M296" s="396"/>
      <c r="N296" s="312">
        <v>19380</v>
      </c>
      <c r="O296" s="150"/>
      <c r="P296" s="150"/>
      <c r="Q296" s="150"/>
      <c r="R296" s="24">
        <f t="shared" si="17"/>
        <v>0</v>
      </c>
    </row>
    <row r="297" spans="2:18" s="26" customFormat="1" ht="25.5">
      <c r="B297" s="37" t="s">
        <v>96</v>
      </c>
      <c r="C297" s="244" t="s">
        <v>103</v>
      </c>
      <c r="D297" s="52"/>
      <c r="E297" s="479" t="s">
        <v>104</v>
      </c>
      <c r="F297" s="387">
        <f>SUM(F298:F307)</f>
        <v>576341</v>
      </c>
      <c r="G297" s="387">
        <f>SUM(G298:G307)</f>
        <v>0</v>
      </c>
      <c r="H297" s="387">
        <f>SUM(H298:H307)</f>
        <v>0</v>
      </c>
      <c r="I297" s="231"/>
      <c r="J297" s="231"/>
      <c r="K297" s="420">
        <f t="shared" si="19"/>
        <v>547188</v>
      </c>
      <c r="L297" s="231">
        <f aca="true" t="shared" si="20" ref="L297:Q297">SUM(L298+L299+L300+L301+L303+L305+L306+L307)</f>
        <v>248203</v>
      </c>
      <c r="M297" s="495">
        <f t="shared" si="20"/>
        <v>193545</v>
      </c>
      <c r="N297" s="407">
        <f t="shared" si="20"/>
        <v>105440</v>
      </c>
      <c r="O297" s="407">
        <f t="shared" si="20"/>
        <v>0</v>
      </c>
      <c r="P297" s="407">
        <f t="shared" si="20"/>
        <v>0</v>
      </c>
      <c r="Q297" s="407">
        <f t="shared" si="20"/>
        <v>0</v>
      </c>
      <c r="R297" s="24">
        <f t="shared" si="17"/>
        <v>576341</v>
      </c>
    </row>
    <row r="298" spans="2:18" s="26" customFormat="1" ht="26.25" thickBot="1">
      <c r="B298" s="537"/>
      <c r="C298" s="577"/>
      <c r="D298" s="460">
        <v>4010</v>
      </c>
      <c r="E298" s="578" t="s">
        <v>181</v>
      </c>
      <c r="F298" s="416">
        <v>44665</v>
      </c>
      <c r="G298" s="579"/>
      <c r="H298" s="579"/>
      <c r="I298" s="540"/>
      <c r="J298" s="580"/>
      <c r="K298" s="439">
        <f t="shared" si="19"/>
        <v>42370</v>
      </c>
      <c r="L298" s="581">
        <v>42370</v>
      </c>
      <c r="M298" s="581"/>
      <c r="N298" s="582"/>
      <c r="O298" s="582"/>
      <c r="P298" s="582"/>
      <c r="Q298" s="582"/>
      <c r="R298" s="553">
        <f t="shared" si="17"/>
        <v>44665</v>
      </c>
    </row>
    <row r="299" spans="2:18" s="26" customFormat="1" ht="25.5">
      <c r="B299" s="557"/>
      <c r="C299" s="558"/>
      <c r="D299" s="568">
        <v>4040</v>
      </c>
      <c r="E299" s="569" t="s">
        <v>182</v>
      </c>
      <c r="F299" s="570">
        <v>3514</v>
      </c>
      <c r="G299" s="571"/>
      <c r="H299" s="571"/>
      <c r="I299" s="572"/>
      <c r="J299" s="573"/>
      <c r="K299" s="574">
        <f t="shared" si="19"/>
        <v>3487</v>
      </c>
      <c r="L299" s="561">
        <v>3487</v>
      </c>
      <c r="M299" s="561"/>
      <c r="N299" s="564"/>
      <c r="O299" s="564"/>
      <c r="P299" s="564"/>
      <c r="Q299" s="564"/>
      <c r="R299" s="551">
        <f t="shared" si="17"/>
        <v>3514</v>
      </c>
    </row>
    <row r="300" spans="2:18" s="26" customFormat="1" ht="25.5">
      <c r="B300" s="141"/>
      <c r="C300" s="50"/>
      <c r="D300" s="116">
        <v>4110</v>
      </c>
      <c r="E300" s="483" t="s">
        <v>183</v>
      </c>
      <c r="F300" s="384">
        <v>7937</v>
      </c>
      <c r="G300" s="384"/>
      <c r="H300" s="384"/>
      <c r="I300" s="34"/>
      <c r="J300" s="39"/>
      <c r="K300" s="414">
        <f t="shared" si="19"/>
        <v>8250</v>
      </c>
      <c r="L300" s="380">
        <v>8250</v>
      </c>
      <c r="M300" s="380"/>
      <c r="N300" s="289"/>
      <c r="O300" s="289"/>
      <c r="P300" s="289"/>
      <c r="Q300" s="289"/>
      <c r="R300" s="39">
        <f aca="true" t="shared" si="21" ref="R300:R382">F300+G300-H300</f>
        <v>7937</v>
      </c>
    </row>
    <row r="301" spans="2:18" s="26" customFormat="1" ht="12.75">
      <c r="B301" s="37"/>
      <c r="C301" s="50"/>
      <c r="D301" s="116">
        <v>4120</v>
      </c>
      <c r="E301" s="343" t="s">
        <v>180</v>
      </c>
      <c r="F301" s="408">
        <v>1130</v>
      </c>
      <c r="G301" s="384"/>
      <c r="H301" s="384"/>
      <c r="I301" s="34"/>
      <c r="J301" s="82"/>
      <c r="K301" s="414">
        <f t="shared" si="19"/>
        <v>1124</v>
      </c>
      <c r="L301" s="380">
        <v>1124</v>
      </c>
      <c r="M301" s="380"/>
      <c r="N301" s="289"/>
      <c r="O301" s="289"/>
      <c r="P301" s="289"/>
      <c r="Q301" s="289"/>
      <c r="R301" s="39">
        <f t="shared" si="21"/>
        <v>1130</v>
      </c>
    </row>
    <row r="302" spans="2:18" s="26" customFormat="1" ht="12.75">
      <c r="B302" s="37"/>
      <c r="C302" s="50"/>
      <c r="D302" s="116">
        <v>4170</v>
      </c>
      <c r="E302" s="343" t="s">
        <v>276</v>
      </c>
      <c r="F302" s="408">
        <v>2200</v>
      </c>
      <c r="G302" s="384"/>
      <c r="H302" s="384"/>
      <c r="I302" s="34"/>
      <c r="J302" s="82"/>
      <c r="K302" s="414"/>
      <c r="L302" s="380"/>
      <c r="M302" s="380"/>
      <c r="N302" s="289"/>
      <c r="O302" s="289"/>
      <c r="P302" s="289"/>
      <c r="Q302" s="289"/>
      <c r="R302" s="39">
        <f t="shared" si="21"/>
        <v>2200</v>
      </c>
    </row>
    <row r="303" spans="2:18" s="26" customFormat="1" ht="25.5">
      <c r="B303" s="37"/>
      <c r="C303" s="50"/>
      <c r="D303" s="116">
        <v>4210</v>
      </c>
      <c r="E303" s="343" t="s">
        <v>176</v>
      </c>
      <c r="F303" s="408">
        <v>20300</v>
      </c>
      <c r="G303" s="384"/>
      <c r="H303" s="384"/>
      <c r="I303" s="34"/>
      <c r="J303" s="82"/>
      <c r="K303" s="414">
        <f t="shared" si="19"/>
        <v>30090</v>
      </c>
      <c r="L303" s="380">
        <v>30090</v>
      </c>
      <c r="M303" s="380"/>
      <c r="N303" s="289"/>
      <c r="O303" s="289"/>
      <c r="P303" s="289"/>
      <c r="Q303" s="289"/>
      <c r="R303" s="39">
        <f t="shared" si="21"/>
        <v>20300</v>
      </c>
    </row>
    <row r="304" spans="2:18" s="26" customFormat="1" ht="12.75">
      <c r="B304" s="37"/>
      <c r="C304" s="50"/>
      <c r="D304" s="116">
        <v>4270</v>
      </c>
      <c r="E304" s="343" t="s">
        <v>177</v>
      </c>
      <c r="F304" s="408">
        <v>25000</v>
      </c>
      <c r="G304" s="384"/>
      <c r="H304" s="384"/>
      <c r="I304" s="34"/>
      <c r="J304" s="82"/>
      <c r="K304" s="414"/>
      <c r="L304" s="380"/>
      <c r="M304" s="380"/>
      <c r="N304" s="289"/>
      <c r="O304" s="289"/>
      <c r="P304" s="289"/>
      <c r="Q304" s="289"/>
      <c r="R304" s="24">
        <f t="shared" si="21"/>
        <v>25000</v>
      </c>
    </row>
    <row r="305" spans="2:18" s="26" customFormat="1" ht="12.75">
      <c r="B305" s="37"/>
      <c r="C305" s="50"/>
      <c r="D305" s="116">
        <v>4300</v>
      </c>
      <c r="E305" s="343" t="s">
        <v>175</v>
      </c>
      <c r="F305" s="408">
        <v>467621</v>
      </c>
      <c r="G305" s="384"/>
      <c r="H305" s="384"/>
      <c r="I305" s="34"/>
      <c r="J305" s="82"/>
      <c r="K305" s="414">
        <f t="shared" si="19"/>
        <v>457901</v>
      </c>
      <c r="L305" s="380">
        <v>158916</v>
      </c>
      <c r="M305" s="380">
        <v>193545</v>
      </c>
      <c r="N305" s="289">
        <v>105440</v>
      </c>
      <c r="O305" s="289">
        <v>0</v>
      </c>
      <c r="P305" s="289"/>
      <c r="Q305" s="289"/>
      <c r="R305" s="24">
        <f t="shared" si="21"/>
        <v>467621</v>
      </c>
    </row>
    <row r="306" spans="2:18" s="26" customFormat="1" ht="12.75">
      <c r="B306" s="37"/>
      <c r="C306" s="50"/>
      <c r="D306" s="116">
        <v>4430</v>
      </c>
      <c r="E306" s="343" t="s">
        <v>202</v>
      </c>
      <c r="F306" s="408">
        <v>2400</v>
      </c>
      <c r="G306" s="384"/>
      <c r="H306" s="384"/>
      <c r="I306" s="34"/>
      <c r="J306" s="82"/>
      <c r="K306" s="414">
        <f t="shared" si="19"/>
        <v>2500</v>
      </c>
      <c r="L306" s="380">
        <v>2500</v>
      </c>
      <c r="M306" s="380"/>
      <c r="N306" s="289"/>
      <c r="O306" s="289"/>
      <c r="P306" s="289"/>
      <c r="Q306" s="289"/>
      <c r="R306" s="24">
        <f t="shared" si="21"/>
        <v>2400</v>
      </c>
    </row>
    <row r="307" spans="2:18" s="26" customFormat="1" ht="25.5">
      <c r="B307" s="21"/>
      <c r="C307" s="136"/>
      <c r="D307" s="150">
        <v>4440</v>
      </c>
      <c r="E307" s="352" t="s">
        <v>185</v>
      </c>
      <c r="F307" s="408">
        <v>1574</v>
      </c>
      <c r="G307" s="386"/>
      <c r="H307" s="496"/>
      <c r="I307" s="134"/>
      <c r="J307" s="79"/>
      <c r="K307" s="414">
        <f t="shared" si="19"/>
        <v>1466</v>
      </c>
      <c r="L307" s="380">
        <v>1466</v>
      </c>
      <c r="M307" s="380"/>
      <c r="N307" s="289"/>
      <c r="O307" s="289"/>
      <c r="P307" s="289"/>
      <c r="Q307" s="289"/>
      <c r="R307" s="24">
        <f t="shared" si="21"/>
        <v>1574</v>
      </c>
    </row>
    <row r="308" spans="2:18" s="26" customFormat="1" ht="25.5">
      <c r="B308" s="37" t="s">
        <v>96</v>
      </c>
      <c r="C308" s="244" t="s">
        <v>105</v>
      </c>
      <c r="D308" s="52"/>
      <c r="E308" s="335" t="s">
        <v>106</v>
      </c>
      <c r="F308" s="419">
        <f>SUM(F309:F320)</f>
        <v>263994</v>
      </c>
      <c r="G308" s="111">
        <f>SUM(G309:G320)</f>
        <v>0</v>
      </c>
      <c r="H308" s="111">
        <f>SUM(H309:H320)</f>
        <v>0</v>
      </c>
      <c r="I308" s="379">
        <f aca="true" t="shared" si="22" ref="I308:Q308">SUM(I310:I319)</f>
        <v>0</v>
      </c>
      <c r="J308" s="413">
        <f t="shared" si="22"/>
        <v>0</v>
      </c>
      <c r="K308" s="420">
        <f t="shared" si="19"/>
        <v>263994</v>
      </c>
      <c r="L308" s="413">
        <f t="shared" si="22"/>
        <v>0</v>
      </c>
      <c r="M308" s="379">
        <f t="shared" si="22"/>
        <v>0</v>
      </c>
      <c r="N308" s="413">
        <f t="shared" si="22"/>
        <v>0</v>
      </c>
      <c r="O308" s="413">
        <f t="shared" si="22"/>
        <v>0</v>
      </c>
      <c r="P308" s="413">
        <f t="shared" si="22"/>
        <v>0</v>
      </c>
      <c r="Q308" s="505">
        <f t="shared" si="22"/>
        <v>263994</v>
      </c>
      <c r="R308" s="24">
        <f t="shared" si="21"/>
        <v>263994</v>
      </c>
    </row>
    <row r="309" spans="2:18" s="26" customFormat="1" ht="25.5">
      <c r="B309" s="37"/>
      <c r="C309" s="221"/>
      <c r="D309" s="116">
        <v>3020</v>
      </c>
      <c r="E309" s="343" t="s">
        <v>350</v>
      </c>
      <c r="F309" s="408">
        <v>1900</v>
      </c>
      <c r="G309" s="111"/>
      <c r="H309" s="111"/>
      <c r="I309" s="379"/>
      <c r="J309" s="471"/>
      <c r="K309" s="420"/>
      <c r="L309" s="379"/>
      <c r="M309" s="379"/>
      <c r="N309" s="379"/>
      <c r="O309" s="379"/>
      <c r="P309" s="379"/>
      <c r="Q309" s="634"/>
      <c r="R309" s="24"/>
    </row>
    <row r="310" spans="2:18" s="26" customFormat="1" ht="25.5">
      <c r="B310" s="37"/>
      <c r="C310" s="50"/>
      <c r="D310" s="116">
        <v>4010</v>
      </c>
      <c r="E310" s="343" t="s">
        <v>181</v>
      </c>
      <c r="F310" s="408">
        <v>182772</v>
      </c>
      <c r="G310" s="384"/>
      <c r="H310" s="384"/>
      <c r="I310" s="34"/>
      <c r="J310" s="82"/>
      <c r="K310" s="414">
        <f t="shared" si="19"/>
        <v>183814</v>
      </c>
      <c r="L310" s="380"/>
      <c r="M310" s="380"/>
      <c r="N310" s="289"/>
      <c r="O310" s="289"/>
      <c r="P310" s="289"/>
      <c r="Q310" s="506">
        <v>183814</v>
      </c>
      <c r="R310" s="39">
        <f t="shared" si="21"/>
        <v>182772</v>
      </c>
    </row>
    <row r="311" spans="2:18" s="26" customFormat="1" ht="25.5">
      <c r="B311" s="37"/>
      <c r="C311" s="50"/>
      <c r="D311" s="116">
        <v>4040</v>
      </c>
      <c r="E311" s="343" t="s">
        <v>182</v>
      </c>
      <c r="F311" s="408">
        <v>13490</v>
      </c>
      <c r="G311" s="384"/>
      <c r="H311" s="384"/>
      <c r="I311" s="34"/>
      <c r="J311" s="82"/>
      <c r="K311" s="414">
        <f t="shared" si="19"/>
        <v>12740</v>
      </c>
      <c r="L311" s="380"/>
      <c r="M311" s="380"/>
      <c r="N311" s="289"/>
      <c r="O311" s="289"/>
      <c r="P311" s="289"/>
      <c r="Q311" s="466">
        <v>12740</v>
      </c>
      <c r="R311" s="39">
        <f t="shared" si="21"/>
        <v>13490</v>
      </c>
    </row>
    <row r="312" spans="2:18" s="26" customFormat="1" ht="25.5">
      <c r="B312" s="37"/>
      <c r="C312" s="50"/>
      <c r="D312" s="116">
        <v>4110</v>
      </c>
      <c r="E312" s="343" t="s">
        <v>183</v>
      </c>
      <c r="F312" s="408">
        <v>35445</v>
      </c>
      <c r="G312" s="384"/>
      <c r="H312" s="384"/>
      <c r="I312" s="34"/>
      <c r="J312" s="82"/>
      <c r="K312" s="414">
        <f t="shared" si="19"/>
        <v>35754</v>
      </c>
      <c r="L312" s="380"/>
      <c r="M312" s="380"/>
      <c r="N312" s="289"/>
      <c r="O312" s="289"/>
      <c r="P312" s="289"/>
      <c r="Q312" s="466">
        <v>35754</v>
      </c>
      <c r="R312" s="24">
        <f t="shared" si="21"/>
        <v>35445</v>
      </c>
    </row>
    <row r="313" spans="2:18" s="26" customFormat="1" ht="12.75">
      <c r="B313" s="37"/>
      <c r="C313" s="50"/>
      <c r="D313" s="116">
        <v>4120</v>
      </c>
      <c r="E313" s="343" t="s">
        <v>180</v>
      </c>
      <c r="F313" s="408">
        <v>4809</v>
      </c>
      <c r="G313" s="384"/>
      <c r="H313" s="384"/>
      <c r="I313" s="34"/>
      <c r="J313" s="82"/>
      <c r="K313" s="414">
        <f t="shared" si="19"/>
        <v>4816</v>
      </c>
      <c r="L313" s="380"/>
      <c r="M313" s="380"/>
      <c r="N313" s="289"/>
      <c r="O313" s="289"/>
      <c r="P313" s="289"/>
      <c r="Q313" s="466">
        <v>4816</v>
      </c>
      <c r="R313" s="24">
        <f t="shared" si="21"/>
        <v>4809</v>
      </c>
    </row>
    <row r="314" spans="2:18" s="26" customFormat="1" ht="25.5">
      <c r="B314" s="37"/>
      <c r="C314" s="50"/>
      <c r="D314" s="116">
        <v>4210</v>
      </c>
      <c r="E314" s="343" t="s">
        <v>176</v>
      </c>
      <c r="F314" s="408">
        <v>11478</v>
      </c>
      <c r="G314" s="384"/>
      <c r="H314" s="384"/>
      <c r="I314" s="34"/>
      <c r="J314" s="82"/>
      <c r="K314" s="414">
        <f t="shared" si="19"/>
        <v>17700</v>
      </c>
      <c r="L314" s="380"/>
      <c r="M314" s="380"/>
      <c r="N314" s="289"/>
      <c r="O314" s="289"/>
      <c r="P314" s="289"/>
      <c r="Q314" s="466">
        <v>17700</v>
      </c>
      <c r="R314" s="24">
        <f t="shared" si="21"/>
        <v>11478</v>
      </c>
    </row>
    <row r="315" spans="2:18" s="26" customFormat="1" ht="12.75">
      <c r="B315" s="37"/>
      <c r="C315" s="50"/>
      <c r="D315" s="116">
        <v>4270</v>
      </c>
      <c r="E315" s="343" t="s">
        <v>177</v>
      </c>
      <c r="F315" s="408">
        <v>1800</v>
      </c>
      <c r="G315" s="384"/>
      <c r="H315" s="384"/>
      <c r="I315" s="34"/>
      <c r="J315" s="82"/>
      <c r="K315" s="414">
        <f t="shared" si="19"/>
        <v>1800</v>
      </c>
      <c r="L315" s="380"/>
      <c r="M315" s="380"/>
      <c r="N315" s="289"/>
      <c r="O315" s="289"/>
      <c r="P315" s="289"/>
      <c r="Q315" s="466">
        <v>1800</v>
      </c>
      <c r="R315" s="24">
        <f t="shared" si="21"/>
        <v>1800</v>
      </c>
    </row>
    <row r="316" spans="2:18" s="26" customFormat="1" ht="12.75">
      <c r="B316" s="37"/>
      <c r="C316" s="50"/>
      <c r="D316" s="116">
        <v>4280</v>
      </c>
      <c r="E316" s="343" t="s">
        <v>262</v>
      </c>
      <c r="F316" s="408">
        <v>1652</v>
      </c>
      <c r="G316" s="384"/>
      <c r="H316" s="384"/>
      <c r="I316" s="34"/>
      <c r="J316" s="82"/>
      <c r="K316" s="414"/>
      <c r="L316" s="380"/>
      <c r="M316" s="380"/>
      <c r="N316" s="289"/>
      <c r="O316" s="289"/>
      <c r="P316" s="289"/>
      <c r="Q316" s="466"/>
      <c r="R316" s="24">
        <f t="shared" si="21"/>
        <v>1652</v>
      </c>
    </row>
    <row r="317" spans="2:18" s="26" customFormat="1" ht="12.75">
      <c r="B317" s="37"/>
      <c r="C317" s="50"/>
      <c r="D317" s="116">
        <v>4300</v>
      </c>
      <c r="E317" s="343" t="s">
        <v>175</v>
      </c>
      <c r="F317" s="408">
        <v>4300</v>
      </c>
      <c r="G317" s="384"/>
      <c r="H317" s="384"/>
      <c r="I317" s="34"/>
      <c r="J317" s="82"/>
      <c r="K317" s="414">
        <f t="shared" si="19"/>
        <v>4100</v>
      </c>
      <c r="L317" s="380"/>
      <c r="M317" s="380"/>
      <c r="N317" s="289"/>
      <c r="O317" s="289"/>
      <c r="P317" s="289"/>
      <c r="Q317" s="466">
        <v>4100</v>
      </c>
      <c r="R317" s="24">
        <f t="shared" si="21"/>
        <v>4300</v>
      </c>
    </row>
    <row r="318" spans="2:18" s="26" customFormat="1" ht="12.75">
      <c r="B318" s="37"/>
      <c r="C318" s="50"/>
      <c r="D318" s="116">
        <v>4410</v>
      </c>
      <c r="E318" s="343" t="s">
        <v>184</v>
      </c>
      <c r="F318" s="408">
        <v>350</v>
      </c>
      <c r="G318" s="384"/>
      <c r="H318" s="384"/>
      <c r="I318" s="34"/>
      <c r="J318" s="82"/>
      <c r="K318" s="414">
        <f t="shared" si="19"/>
        <v>250</v>
      </c>
      <c r="L318" s="380"/>
      <c r="M318" s="380"/>
      <c r="N318" s="289"/>
      <c r="O318" s="289"/>
      <c r="P318" s="289"/>
      <c r="Q318" s="466">
        <v>250</v>
      </c>
      <c r="R318" s="24">
        <f t="shared" si="21"/>
        <v>350</v>
      </c>
    </row>
    <row r="319" spans="2:18" s="26" customFormat="1" ht="25.5">
      <c r="B319" s="37"/>
      <c r="C319" s="50"/>
      <c r="D319" s="116">
        <v>4440</v>
      </c>
      <c r="E319" s="343" t="s">
        <v>185</v>
      </c>
      <c r="F319" s="408">
        <v>3198</v>
      </c>
      <c r="G319" s="384"/>
      <c r="H319" s="384"/>
      <c r="I319" s="34"/>
      <c r="J319" s="39"/>
      <c r="K319" s="414">
        <f t="shared" si="19"/>
        <v>3020</v>
      </c>
      <c r="L319" s="380"/>
      <c r="M319" s="380"/>
      <c r="N319" s="289"/>
      <c r="O319" s="289"/>
      <c r="P319" s="289"/>
      <c r="Q319" s="466">
        <v>3020</v>
      </c>
      <c r="R319" s="24">
        <f t="shared" si="21"/>
        <v>3198</v>
      </c>
    </row>
    <row r="320" spans="2:18" s="26" customFormat="1" ht="51">
      <c r="B320" s="21"/>
      <c r="C320" s="136"/>
      <c r="D320" s="627">
        <v>4740</v>
      </c>
      <c r="E320" s="483" t="s">
        <v>403</v>
      </c>
      <c r="F320" s="408">
        <v>2800</v>
      </c>
      <c r="G320" s="384">
        <f>G321</f>
        <v>0</v>
      </c>
      <c r="H320" s="384">
        <f>H321</f>
        <v>0</v>
      </c>
      <c r="I320" s="227"/>
      <c r="J320" s="79"/>
      <c r="K320" s="414"/>
      <c r="L320" s="383"/>
      <c r="M320" s="610"/>
      <c r="N320" s="611"/>
      <c r="O320" s="611"/>
      <c r="P320" s="611"/>
      <c r="Q320" s="612"/>
      <c r="R320" s="24">
        <f t="shared" si="21"/>
        <v>2800</v>
      </c>
    </row>
    <row r="321" spans="2:18" s="26" customFormat="1" ht="12.75" hidden="1">
      <c r="B321" s="21"/>
      <c r="C321" s="136"/>
      <c r="D321" s="150">
        <v>1</v>
      </c>
      <c r="E321" s="613" t="s">
        <v>376</v>
      </c>
      <c r="F321" s="408"/>
      <c r="G321" s="614"/>
      <c r="H321" s="384"/>
      <c r="I321" s="227"/>
      <c r="J321" s="79"/>
      <c r="K321" s="414"/>
      <c r="L321" s="383"/>
      <c r="M321" s="610"/>
      <c r="N321" s="611"/>
      <c r="O321" s="611"/>
      <c r="P321" s="611"/>
      <c r="Q321" s="612"/>
      <c r="R321" s="24">
        <f t="shared" si="21"/>
        <v>0</v>
      </c>
    </row>
    <row r="322" spans="2:18" s="26" customFormat="1" ht="24.75" customHeight="1">
      <c r="B322" s="21" t="s">
        <v>96</v>
      </c>
      <c r="C322" s="240" t="s">
        <v>237</v>
      </c>
      <c r="D322" s="272"/>
      <c r="E322" s="363" t="s">
        <v>238</v>
      </c>
      <c r="F322" s="419">
        <f>F323</f>
        <v>42433</v>
      </c>
      <c r="G322" s="387">
        <f>G323</f>
        <v>0</v>
      </c>
      <c r="H322" s="387">
        <f>H323</f>
        <v>0</v>
      </c>
      <c r="I322" s="273">
        <f>SUM(I323)</f>
        <v>0</v>
      </c>
      <c r="J322" s="273"/>
      <c r="K322" s="420">
        <f t="shared" si="19"/>
        <v>40707</v>
      </c>
      <c r="L322" s="220">
        <f aca="true" t="shared" si="23" ref="L322:Q322">SUM(L323)</f>
        <v>15933</v>
      </c>
      <c r="M322" s="493">
        <f t="shared" si="23"/>
        <v>12233</v>
      </c>
      <c r="N322" s="401">
        <f t="shared" si="23"/>
        <v>9906</v>
      </c>
      <c r="O322" s="401">
        <f t="shared" si="23"/>
        <v>2635</v>
      </c>
      <c r="P322" s="401">
        <f t="shared" si="23"/>
        <v>0</v>
      </c>
      <c r="Q322" s="401">
        <f t="shared" si="23"/>
        <v>0</v>
      </c>
      <c r="R322" s="24">
        <f t="shared" si="21"/>
        <v>42433</v>
      </c>
    </row>
    <row r="323" spans="2:18" s="26" customFormat="1" ht="12.75">
      <c r="B323" s="37"/>
      <c r="C323" s="50"/>
      <c r="D323" s="116">
        <v>4300</v>
      </c>
      <c r="E323" s="343" t="s">
        <v>175</v>
      </c>
      <c r="F323" s="408">
        <v>42433</v>
      </c>
      <c r="G323" s="384"/>
      <c r="H323" s="384"/>
      <c r="I323" s="81"/>
      <c r="J323" s="82"/>
      <c r="K323" s="414">
        <f t="shared" si="19"/>
        <v>40707</v>
      </c>
      <c r="L323" s="380">
        <v>15933</v>
      </c>
      <c r="M323" s="380">
        <v>12233</v>
      </c>
      <c r="N323" s="289">
        <v>9906</v>
      </c>
      <c r="O323" s="289">
        <v>2635</v>
      </c>
      <c r="P323" s="289"/>
      <c r="Q323" s="289"/>
      <c r="R323" s="24">
        <f t="shared" si="21"/>
        <v>42433</v>
      </c>
    </row>
    <row r="324" spans="2:18" s="26" customFormat="1" ht="12.75">
      <c r="B324" s="37" t="s">
        <v>96</v>
      </c>
      <c r="C324" s="244" t="s">
        <v>107</v>
      </c>
      <c r="D324" s="52"/>
      <c r="E324" s="335" t="s">
        <v>21</v>
      </c>
      <c r="F324" s="413">
        <f>SUM(F325:F329)</f>
        <v>48653</v>
      </c>
      <c r="G324" s="380">
        <f>SUM(G325:G329)</f>
        <v>0</v>
      </c>
      <c r="H324" s="380">
        <f>SUM(H325:H329)</f>
        <v>0</v>
      </c>
      <c r="I324" s="231">
        <f>SUM(I325:I327)</f>
        <v>0</v>
      </c>
      <c r="J324" s="231"/>
      <c r="K324" s="420">
        <f t="shared" si="19"/>
        <v>16108</v>
      </c>
      <c r="L324" s="231">
        <f>SUM(L325:L329)</f>
        <v>2530</v>
      </c>
      <c r="M324" s="495">
        <f>SUM(M325:M327)</f>
        <v>0</v>
      </c>
      <c r="N324" s="407">
        <f>SUM(N325:N329)</f>
        <v>13578</v>
      </c>
      <c r="O324" s="407">
        <f>SUM(O325:O327)</f>
        <v>0</v>
      </c>
      <c r="P324" s="407">
        <f>SUM(P325:P327)</f>
        <v>0</v>
      </c>
      <c r="Q324" s="407">
        <f>SUM(Q325:Q327)</f>
        <v>0</v>
      </c>
      <c r="R324" s="24">
        <f t="shared" si="21"/>
        <v>48653</v>
      </c>
    </row>
    <row r="325" spans="2:18" s="26" customFormat="1" ht="25.5">
      <c r="B325" s="21"/>
      <c r="C325" s="136"/>
      <c r="D325" s="150">
        <v>4010</v>
      </c>
      <c r="E325" s="352" t="s">
        <v>181</v>
      </c>
      <c r="F325" s="408">
        <v>11960</v>
      </c>
      <c r="G325" s="387"/>
      <c r="H325" s="496"/>
      <c r="I325" s="134"/>
      <c r="J325" s="79"/>
      <c r="K325" s="414">
        <f t="shared" si="19"/>
        <v>11273</v>
      </c>
      <c r="L325" s="383"/>
      <c r="M325" s="383"/>
      <c r="N325" s="465">
        <v>11273</v>
      </c>
      <c r="O325" s="305"/>
      <c r="P325" s="305"/>
      <c r="Q325" s="305"/>
      <c r="R325" s="39">
        <f t="shared" si="21"/>
        <v>11960</v>
      </c>
    </row>
    <row r="326" spans="2:18" s="26" customFormat="1" ht="25.5">
      <c r="B326" s="37"/>
      <c r="C326" s="50"/>
      <c r="D326" s="116">
        <v>4110</v>
      </c>
      <c r="E326" s="117" t="s">
        <v>183</v>
      </c>
      <c r="F326" s="408">
        <v>2152</v>
      </c>
      <c r="G326" s="387"/>
      <c r="H326" s="387"/>
      <c r="I326" s="34"/>
      <c r="J326" s="39"/>
      <c r="K326" s="414">
        <f t="shared" si="19"/>
        <v>2028</v>
      </c>
      <c r="L326" s="39"/>
      <c r="M326" s="380"/>
      <c r="N326" s="466">
        <v>2028</v>
      </c>
      <c r="O326" s="289"/>
      <c r="P326" s="289"/>
      <c r="Q326" s="289"/>
      <c r="R326" s="39">
        <f t="shared" si="21"/>
        <v>2152</v>
      </c>
    </row>
    <row r="327" spans="2:18" s="26" customFormat="1" ht="12.75">
      <c r="B327" s="21"/>
      <c r="C327" s="50"/>
      <c r="D327" s="116">
        <v>4120</v>
      </c>
      <c r="E327" s="343" t="s">
        <v>180</v>
      </c>
      <c r="F327" s="408">
        <v>293</v>
      </c>
      <c r="G327" s="387"/>
      <c r="H327" s="387"/>
      <c r="I327" s="34"/>
      <c r="J327" s="39"/>
      <c r="K327" s="414">
        <f t="shared" si="19"/>
        <v>277</v>
      </c>
      <c r="L327" s="380"/>
      <c r="M327" s="380"/>
      <c r="N327" s="466">
        <v>277</v>
      </c>
      <c r="O327" s="289"/>
      <c r="P327" s="289"/>
      <c r="Q327" s="289"/>
      <c r="R327" s="24">
        <f t="shared" si="21"/>
        <v>293</v>
      </c>
    </row>
    <row r="328" spans="2:18" s="26" customFormat="1" ht="25.5">
      <c r="B328" s="37"/>
      <c r="C328" s="50"/>
      <c r="D328" s="116">
        <v>4210</v>
      </c>
      <c r="E328" s="343" t="s">
        <v>176</v>
      </c>
      <c r="F328" s="408"/>
      <c r="G328" s="387"/>
      <c r="H328" s="387"/>
      <c r="I328" s="34"/>
      <c r="J328" s="82"/>
      <c r="K328" s="414">
        <f t="shared" si="19"/>
        <v>930</v>
      </c>
      <c r="L328" s="380">
        <v>930</v>
      </c>
      <c r="M328" s="380"/>
      <c r="N328" s="547"/>
      <c r="O328" s="547"/>
      <c r="P328" s="547"/>
      <c r="Q328" s="547"/>
      <c r="R328" s="39">
        <f t="shared" si="21"/>
        <v>0</v>
      </c>
    </row>
    <row r="329" spans="2:18" s="26" customFormat="1" ht="12.75">
      <c r="B329" s="21"/>
      <c r="C329" s="136"/>
      <c r="D329" s="150">
        <v>4300</v>
      </c>
      <c r="E329" s="352" t="s">
        <v>175</v>
      </c>
      <c r="F329" s="408">
        <v>34248</v>
      </c>
      <c r="G329" s="384"/>
      <c r="H329" s="496"/>
      <c r="I329" s="134"/>
      <c r="J329" s="79"/>
      <c r="K329" s="414">
        <f t="shared" si="19"/>
        <v>1600</v>
      </c>
      <c r="L329" s="383">
        <v>1600</v>
      </c>
      <c r="M329" s="383"/>
      <c r="N329" s="470"/>
      <c r="O329" s="470"/>
      <c r="P329" s="470"/>
      <c r="Q329" s="470"/>
      <c r="R329" s="24">
        <f t="shared" si="21"/>
        <v>34248</v>
      </c>
    </row>
    <row r="330" spans="2:18" ht="12.75">
      <c r="B330" s="242" t="s">
        <v>96</v>
      </c>
      <c r="C330" s="242"/>
      <c r="D330" s="242"/>
      <c r="E330" s="337" t="s">
        <v>108</v>
      </c>
      <c r="F330" s="409">
        <f>F213+F249+F271+F297+F308+F322+F324+F240</f>
        <v>17875548</v>
      </c>
      <c r="G330" s="409">
        <f>G213+G249+G271+G297+G308+G322+G324+G240</f>
        <v>0</v>
      </c>
      <c r="H330" s="381">
        <f>H213+H249+H271+H297+H308+H322+H324+H240</f>
        <v>0</v>
      </c>
      <c r="I330" s="243" t="e">
        <f>I213+I249+I271+I297+I308+I322+I324</f>
        <v>#REF!</v>
      </c>
      <c r="J330" s="243"/>
      <c r="K330" s="410" t="e">
        <f>K213+K249+K271+K297+K308+K322+K324+K240</f>
        <v>#REF!</v>
      </c>
      <c r="L330" s="409" t="e">
        <f>L213+L249+L271+L297+L308+L322+L324+L240</f>
        <v>#REF!</v>
      </c>
      <c r="M330" s="381" t="e">
        <f>M213+M249+M271+M297+M308+M322+M324</f>
        <v>#REF!</v>
      </c>
      <c r="N330" s="409" t="e">
        <f>N213+N249+N271+N297+N308+N322+N324</f>
        <v>#REF!</v>
      </c>
      <c r="O330" s="409" t="e">
        <f>O213+O249+O271+O297+O308+O322+O324</f>
        <v>#REF!</v>
      </c>
      <c r="P330" s="409" t="e">
        <f>P213+P249+P271+P297+P308+P322+P324</f>
        <v>#REF!</v>
      </c>
      <c r="Q330" s="409" t="e">
        <f>Q213+Q249+Q271+Q297+Q308+Q322+Q324</f>
        <v>#REF!</v>
      </c>
      <c r="R330" s="542">
        <f t="shared" si="21"/>
        <v>17875548</v>
      </c>
    </row>
    <row r="331" spans="2:18" s="26" customFormat="1" ht="25.5">
      <c r="B331" s="37" t="s">
        <v>109</v>
      </c>
      <c r="C331" s="244" t="s">
        <v>234</v>
      </c>
      <c r="D331" s="67"/>
      <c r="E331" s="479" t="s">
        <v>333</v>
      </c>
      <c r="F331" s="387">
        <f>SUM(F332:F337)</f>
        <v>44510</v>
      </c>
      <c r="G331" s="111">
        <f>SUM(G332:G337)</f>
        <v>0</v>
      </c>
      <c r="H331" s="387">
        <f>SUM(H332:H337)</f>
        <v>0</v>
      </c>
      <c r="I331" s="231"/>
      <c r="J331" s="231">
        <f>SUM(J333:J337)+J332</f>
        <v>51150</v>
      </c>
      <c r="K331" s="231"/>
      <c r="L331" s="231"/>
      <c r="M331" s="231"/>
      <c r="N331" s="289"/>
      <c r="O331" s="289"/>
      <c r="P331" s="289"/>
      <c r="Q331" s="289"/>
      <c r="R331" s="39">
        <f t="shared" si="21"/>
        <v>44510</v>
      </c>
    </row>
    <row r="332" spans="2:18" s="26" customFormat="1" ht="25.5">
      <c r="B332" s="37"/>
      <c r="C332" s="50"/>
      <c r="D332" s="120" t="s">
        <v>227</v>
      </c>
      <c r="E332" s="483" t="s">
        <v>183</v>
      </c>
      <c r="F332" s="384">
        <v>273</v>
      </c>
      <c r="G332" s="34"/>
      <c r="H332" s="34"/>
      <c r="I332" s="34"/>
      <c r="J332" s="34">
        <v>273</v>
      </c>
      <c r="K332" s="34"/>
      <c r="L332" s="34"/>
      <c r="M332" s="34"/>
      <c r="N332" s="289"/>
      <c r="O332" s="289"/>
      <c r="P332" s="289"/>
      <c r="Q332" s="289"/>
      <c r="R332" s="39">
        <f t="shared" si="21"/>
        <v>273</v>
      </c>
    </row>
    <row r="333" spans="2:18" s="26" customFormat="1" ht="12.75">
      <c r="B333" s="37"/>
      <c r="C333" s="50"/>
      <c r="D333" s="120" t="s">
        <v>228</v>
      </c>
      <c r="E333" s="343" t="s">
        <v>180</v>
      </c>
      <c r="F333" s="408">
        <v>37</v>
      </c>
      <c r="G333" s="384"/>
      <c r="H333" s="384"/>
      <c r="I333" s="34"/>
      <c r="J333" s="34">
        <v>37</v>
      </c>
      <c r="K333" s="414"/>
      <c r="L333" s="384"/>
      <c r="M333" s="384"/>
      <c r="N333" s="289"/>
      <c r="O333" s="289"/>
      <c r="P333" s="289"/>
      <c r="Q333" s="289"/>
      <c r="R333" s="24">
        <f t="shared" si="21"/>
        <v>37</v>
      </c>
    </row>
    <row r="334" spans="2:18" s="26" customFormat="1" ht="27" customHeight="1">
      <c r="B334" s="37"/>
      <c r="C334" s="50"/>
      <c r="D334" s="120" t="s">
        <v>277</v>
      </c>
      <c r="E334" s="343" t="s">
        <v>276</v>
      </c>
      <c r="F334" s="408">
        <v>1500</v>
      </c>
      <c r="G334" s="384"/>
      <c r="H334" s="384"/>
      <c r="I334" s="34"/>
      <c r="J334" s="34">
        <v>1500</v>
      </c>
      <c r="K334" s="414"/>
      <c r="L334" s="384"/>
      <c r="M334" s="384"/>
      <c r="N334" s="289"/>
      <c r="O334" s="289"/>
      <c r="P334" s="289"/>
      <c r="Q334" s="289"/>
      <c r="R334" s="39">
        <f t="shared" si="21"/>
        <v>1500</v>
      </c>
    </row>
    <row r="335" spans="2:18" s="26" customFormat="1" ht="25.5" customHeight="1">
      <c r="B335" s="37"/>
      <c r="C335" s="50"/>
      <c r="D335" s="120" t="s">
        <v>198</v>
      </c>
      <c r="E335" s="343" t="s">
        <v>176</v>
      </c>
      <c r="F335" s="408">
        <v>6000</v>
      </c>
      <c r="G335" s="384"/>
      <c r="H335" s="384"/>
      <c r="I335" s="34"/>
      <c r="J335" s="34">
        <v>11000</v>
      </c>
      <c r="K335" s="414"/>
      <c r="L335" s="384"/>
      <c r="M335" s="384"/>
      <c r="N335" s="289"/>
      <c r="O335" s="289"/>
      <c r="P335" s="289"/>
      <c r="Q335" s="289"/>
      <c r="R335" s="39">
        <f t="shared" si="21"/>
        <v>6000</v>
      </c>
    </row>
    <row r="336" spans="1:18" s="26" customFormat="1" ht="12.75">
      <c r="A336" s="492"/>
      <c r="B336" s="37"/>
      <c r="C336" s="50"/>
      <c r="D336" s="120" t="s">
        <v>199</v>
      </c>
      <c r="E336" s="336" t="s">
        <v>355</v>
      </c>
      <c r="F336" s="408">
        <v>36500</v>
      </c>
      <c r="G336" s="384"/>
      <c r="H336" s="384"/>
      <c r="I336" s="34"/>
      <c r="J336" s="34">
        <v>38140</v>
      </c>
      <c r="K336" s="414"/>
      <c r="L336" s="384"/>
      <c r="M336" s="384"/>
      <c r="N336" s="289"/>
      <c r="O336" s="289"/>
      <c r="P336" s="289"/>
      <c r="Q336" s="289"/>
      <c r="R336" s="24">
        <f t="shared" si="21"/>
        <v>36500</v>
      </c>
    </row>
    <row r="337" spans="2:18" s="26" customFormat="1" ht="12.75">
      <c r="B337" s="21"/>
      <c r="C337" s="136"/>
      <c r="D337" s="219" t="s">
        <v>205</v>
      </c>
      <c r="E337" s="365" t="s">
        <v>184</v>
      </c>
      <c r="F337" s="418">
        <v>200</v>
      </c>
      <c r="G337" s="386"/>
      <c r="H337" s="386"/>
      <c r="I337" s="134"/>
      <c r="J337" s="134">
        <v>200</v>
      </c>
      <c r="K337" s="135"/>
      <c r="L337" s="386"/>
      <c r="M337" s="386"/>
      <c r="N337" s="305"/>
      <c r="O337" s="305"/>
      <c r="P337" s="305"/>
      <c r="Q337" s="305"/>
      <c r="R337" s="24">
        <f t="shared" si="21"/>
        <v>200</v>
      </c>
    </row>
    <row r="338" spans="2:18" s="26" customFormat="1" ht="12.75">
      <c r="B338" s="37" t="s">
        <v>109</v>
      </c>
      <c r="C338" s="244" t="s">
        <v>413</v>
      </c>
      <c r="D338" s="219"/>
      <c r="E338" s="332" t="s">
        <v>414</v>
      </c>
      <c r="F338" s="426">
        <f>SUM(F339:F344)</f>
        <v>20000</v>
      </c>
      <c r="G338" s="418">
        <f>SUM(G339:G344)</f>
        <v>0</v>
      </c>
      <c r="H338" s="418">
        <f>SUM(H339:H344)</f>
        <v>0</v>
      </c>
      <c r="I338" s="134"/>
      <c r="J338" s="134"/>
      <c r="K338" s="534"/>
      <c r="L338" s="386"/>
      <c r="M338" s="386"/>
      <c r="N338" s="470"/>
      <c r="O338" s="470"/>
      <c r="P338" s="470"/>
      <c r="Q338" s="470"/>
      <c r="R338" s="24">
        <f t="shared" si="21"/>
        <v>20000</v>
      </c>
    </row>
    <row r="339" spans="2:18" s="26" customFormat="1" ht="25.5">
      <c r="B339" s="21"/>
      <c r="C339" s="136"/>
      <c r="D339" s="120" t="s">
        <v>227</v>
      </c>
      <c r="E339" s="483" t="s">
        <v>183</v>
      </c>
      <c r="F339" s="418">
        <v>175</v>
      </c>
      <c r="G339" s="386"/>
      <c r="H339" s="386"/>
      <c r="I339" s="134"/>
      <c r="J339" s="134"/>
      <c r="K339" s="534"/>
      <c r="L339" s="386"/>
      <c r="M339" s="386"/>
      <c r="N339" s="470"/>
      <c r="O339" s="470"/>
      <c r="P339" s="470"/>
      <c r="Q339" s="470"/>
      <c r="R339" s="24">
        <f t="shared" si="21"/>
        <v>175</v>
      </c>
    </row>
    <row r="340" spans="2:18" s="26" customFormat="1" ht="12.75">
      <c r="B340" s="21"/>
      <c r="C340" s="136"/>
      <c r="D340" s="120" t="s">
        <v>228</v>
      </c>
      <c r="E340" s="343" t="s">
        <v>180</v>
      </c>
      <c r="F340" s="418">
        <v>25</v>
      </c>
      <c r="G340" s="386"/>
      <c r="H340" s="386"/>
      <c r="I340" s="134"/>
      <c r="J340" s="134"/>
      <c r="K340" s="534"/>
      <c r="L340" s="386"/>
      <c r="M340" s="386"/>
      <c r="N340" s="470"/>
      <c r="O340" s="470"/>
      <c r="P340" s="470"/>
      <c r="Q340" s="470"/>
      <c r="R340" s="24">
        <f t="shared" si="21"/>
        <v>25</v>
      </c>
    </row>
    <row r="341" spans="2:18" s="26" customFormat="1" ht="12.75">
      <c r="B341" s="21"/>
      <c r="C341" s="136"/>
      <c r="D341" s="120" t="s">
        <v>277</v>
      </c>
      <c r="E341" s="343" t="s">
        <v>276</v>
      </c>
      <c r="F341" s="418">
        <v>14200</v>
      </c>
      <c r="G341" s="386"/>
      <c r="H341" s="386"/>
      <c r="I341" s="134"/>
      <c r="J341" s="134"/>
      <c r="K341" s="534"/>
      <c r="L341" s="386"/>
      <c r="M341" s="386"/>
      <c r="N341" s="470"/>
      <c r="O341" s="470"/>
      <c r="P341" s="470"/>
      <c r="Q341" s="470"/>
      <c r="R341" s="24">
        <f t="shared" si="21"/>
        <v>14200</v>
      </c>
    </row>
    <row r="342" spans="2:18" s="26" customFormat="1" ht="25.5">
      <c r="B342" s="37"/>
      <c r="C342" s="50"/>
      <c r="D342" s="120" t="s">
        <v>198</v>
      </c>
      <c r="E342" s="343" t="s">
        <v>176</v>
      </c>
      <c r="F342" s="408">
        <v>1500</v>
      </c>
      <c r="G342" s="384"/>
      <c r="H342" s="384"/>
      <c r="I342" s="34"/>
      <c r="J342" s="34"/>
      <c r="K342" s="522"/>
      <c r="L342" s="384"/>
      <c r="M342" s="384"/>
      <c r="N342" s="547"/>
      <c r="O342" s="547"/>
      <c r="P342" s="547"/>
      <c r="Q342" s="547"/>
      <c r="R342" s="39">
        <f t="shared" si="21"/>
        <v>1500</v>
      </c>
    </row>
    <row r="343" spans="2:18" s="26" customFormat="1" ht="12.75">
      <c r="B343" s="37"/>
      <c r="C343" s="50"/>
      <c r="D343" s="120" t="s">
        <v>199</v>
      </c>
      <c r="E343" s="336" t="s">
        <v>355</v>
      </c>
      <c r="F343" s="408">
        <v>4000</v>
      </c>
      <c r="G343" s="384"/>
      <c r="H343" s="384"/>
      <c r="I343" s="34"/>
      <c r="J343" s="34"/>
      <c r="K343" s="522"/>
      <c r="L343" s="384"/>
      <c r="M343" s="384"/>
      <c r="N343" s="547"/>
      <c r="O343" s="547"/>
      <c r="P343" s="547"/>
      <c r="Q343" s="547"/>
      <c r="R343" s="39">
        <f t="shared" si="21"/>
        <v>4000</v>
      </c>
    </row>
    <row r="344" spans="2:18" s="26" customFormat="1" ht="12.75">
      <c r="B344" s="21"/>
      <c r="C344" s="136"/>
      <c r="D344" s="219" t="s">
        <v>205</v>
      </c>
      <c r="E344" s="365" t="s">
        <v>184</v>
      </c>
      <c r="F344" s="418">
        <v>100</v>
      </c>
      <c r="G344" s="386"/>
      <c r="H344" s="386"/>
      <c r="I344" s="134"/>
      <c r="J344" s="134"/>
      <c r="K344" s="534"/>
      <c r="L344" s="386"/>
      <c r="M344" s="386"/>
      <c r="N344" s="470"/>
      <c r="O344" s="470"/>
      <c r="P344" s="470"/>
      <c r="Q344" s="470"/>
      <c r="R344" s="24">
        <f t="shared" si="21"/>
        <v>100</v>
      </c>
    </row>
    <row r="345" spans="2:18" s="26" customFormat="1" ht="25.5">
      <c r="B345" s="37" t="s">
        <v>109</v>
      </c>
      <c r="C345" s="194" t="s">
        <v>110</v>
      </c>
      <c r="D345" s="120"/>
      <c r="E345" s="335" t="s">
        <v>111</v>
      </c>
      <c r="F345" s="413">
        <f>SUM(F346:F359)</f>
        <v>201000</v>
      </c>
      <c r="G345" s="413">
        <f>SUM(G346:G359)</f>
        <v>0</v>
      </c>
      <c r="H345" s="413">
        <f>SUM(H346:H359)</f>
        <v>0</v>
      </c>
      <c r="I345" s="231">
        <f>SUM(I346:I357)</f>
        <v>0</v>
      </c>
      <c r="J345" s="231">
        <f>SUM(J346:J357)</f>
        <v>221000</v>
      </c>
      <c r="K345" s="379">
        <f aca="true" t="shared" si="24" ref="K345:Q345">SUM(K346:K357)</f>
        <v>0</v>
      </c>
      <c r="L345" s="413">
        <f t="shared" si="24"/>
        <v>0</v>
      </c>
      <c r="M345" s="379">
        <f t="shared" si="24"/>
        <v>0</v>
      </c>
      <c r="N345" s="413">
        <f t="shared" si="24"/>
        <v>0</v>
      </c>
      <c r="O345" s="413">
        <f t="shared" si="24"/>
        <v>0</v>
      </c>
      <c r="P345" s="413">
        <f t="shared" si="24"/>
        <v>0</v>
      </c>
      <c r="Q345" s="413">
        <f t="shared" si="24"/>
        <v>0</v>
      </c>
      <c r="R345" s="24">
        <f t="shared" si="21"/>
        <v>201000</v>
      </c>
    </row>
    <row r="346" spans="2:18" s="26" customFormat="1" ht="12.75">
      <c r="B346" s="37"/>
      <c r="C346" s="50"/>
      <c r="D346" s="120" t="s">
        <v>203</v>
      </c>
      <c r="E346" s="336" t="s">
        <v>189</v>
      </c>
      <c r="F346" s="408">
        <v>73572</v>
      </c>
      <c r="G346" s="384"/>
      <c r="H346" s="384"/>
      <c r="I346" s="34"/>
      <c r="J346" s="34">
        <v>68572</v>
      </c>
      <c r="K346" s="414"/>
      <c r="L346" s="384"/>
      <c r="M346" s="384"/>
      <c r="N346" s="289"/>
      <c r="O346" s="289"/>
      <c r="P346" s="289"/>
      <c r="Q346" s="289"/>
      <c r="R346" s="24">
        <f t="shared" si="21"/>
        <v>73572</v>
      </c>
    </row>
    <row r="347" spans="2:18" s="26" customFormat="1" ht="25.5">
      <c r="B347" s="37"/>
      <c r="C347" s="50"/>
      <c r="D347" s="116">
        <v>4110</v>
      </c>
      <c r="E347" s="343" t="s">
        <v>183</v>
      </c>
      <c r="F347" s="408">
        <v>5000</v>
      </c>
      <c r="G347" s="384"/>
      <c r="H347" s="384"/>
      <c r="I347" s="34"/>
      <c r="J347" s="34">
        <v>7200</v>
      </c>
      <c r="K347" s="414"/>
      <c r="L347" s="384"/>
      <c r="M347" s="384"/>
      <c r="N347" s="289"/>
      <c r="O347" s="289"/>
      <c r="P347" s="289"/>
      <c r="Q347" s="289"/>
      <c r="R347" s="39">
        <f t="shared" si="21"/>
        <v>5000</v>
      </c>
    </row>
    <row r="348" spans="2:18" s="26" customFormat="1" ht="12.75">
      <c r="B348" s="37"/>
      <c r="C348" s="50"/>
      <c r="D348" s="116">
        <v>4120</v>
      </c>
      <c r="E348" s="343" t="s">
        <v>180</v>
      </c>
      <c r="F348" s="408">
        <v>800</v>
      </c>
      <c r="G348" s="384"/>
      <c r="H348" s="384"/>
      <c r="I348" s="34"/>
      <c r="J348" s="34">
        <v>1000</v>
      </c>
      <c r="K348" s="414"/>
      <c r="L348" s="384"/>
      <c r="M348" s="384"/>
      <c r="N348" s="289"/>
      <c r="O348" s="289"/>
      <c r="P348" s="289"/>
      <c r="Q348" s="289"/>
      <c r="R348" s="39">
        <f t="shared" si="21"/>
        <v>800</v>
      </c>
    </row>
    <row r="349" spans="2:18" s="26" customFormat="1" ht="12.75">
      <c r="B349" s="37"/>
      <c r="C349" s="50"/>
      <c r="D349" s="116">
        <v>4170</v>
      </c>
      <c r="E349" s="343" t="s">
        <v>276</v>
      </c>
      <c r="F349" s="408">
        <v>75056</v>
      </c>
      <c r="G349" s="384"/>
      <c r="H349" s="384"/>
      <c r="I349" s="34"/>
      <c r="J349" s="34">
        <v>68300</v>
      </c>
      <c r="K349" s="414"/>
      <c r="L349" s="384"/>
      <c r="M349" s="384"/>
      <c r="N349" s="289"/>
      <c r="O349" s="289"/>
      <c r="P349" s="289"/>
      <c r="Q349" s="289"/>
      <c r="R349" s="24">
        <f t="shared" si="21"/>
        <v>75056</v>
      </c>
    </row>
    <row r="350" spans="2:18" s="26" customFormat="1" ht="25.5" customHeight="1">
      <c r="B350" s="37"/>
      <c r="C350" s="50"/>
      <c r="D350" s="116">
        <v>4210</v>
      </c>
      <c r="E350" s="343" t="s">
        <v>176</v>
      </c>
      <c r="F350" s="408">
        <v>7000</v>
      </c>
      <c r="G350" s="384">
        <v>0</v>
      </c>
      <c r="H350" s="384"/>
      <c r="I350" s="34"/>
      <c r="J350" s="34">
        <v>6100</v>
      </c>
      <c r="K350" s="414"/>
      <c r="L350" s="384"/>
      <c r="M350" s="384"/>
      <c r="N350" s="289"/>
      <c r="O350" s="289"/>
      <c r="P350" s="289"/>
      <c r="Q350" s="289"/>
      <c r="R350" s="24">
        <f t="shared" si="21"/>
        <v>7000</v>
      </c>
    </row>
    <row r="351" spans="2:18" s="26" customFormat="1" ht="12.75">
      <c r="B351" s="37"/>
      <c r="C351" s="50"/>
      <c r="D351" s="120" t="s">
        <v>195</v>
      </c>
      <c r="E351" s="336" t="s">
        <v>178</v>
      </c>
      <c r="F351" s="408">
        <v>2800</v>
      </c>
      <c r="G351" s="384"/>
      <c r="H351" s="384"/>
      <c r="I351" s="34"/>
      <c r="J351" s="34">
        <v>2800</v>
      </c>
      <c r="K351" s="414"/>
      <c r="L351" s="384"/>
      <c r="M351" s="384"/>
      <c r="N351" s="289"/>
      <c r="O351" s="289"/>
      <c r="P351" s="289"/>
      <c r="Q351" s="289"/>
      <c r="R351" s="24">
        <f t="shared" si="21"/>
        <v>2800</v>
      </c>
    </row>
    <row r="352" spans="2:18" s="26" customFormat="1" ht="12.75">
      <c r="B352" s="37"/>
      <c r="C352" s="50"/>
      <c r="D352" s="120" t="s">
        <v>204</v>
      </c>
      <c r="E352" s="336" t="s">
        <v>177</v>
      </c>
      <c r="F352" s="408">
        <v>1500</v>
      </c>
      <c r="G352" s="384"/>
      <c r="H352" s="384"/>
      <c r="I352" s="34"/>
      <c r="J352" s="34">
        <v>3500</v>
      </c>
      <c r="K352" s="414"/>
      <c r="L352" s="384"/>
      <c r="M352" s="384"/>
      <c r="N352" s="289"/>
      <c r="O352" s="289"/>
      <c r="P352" s="289"/>
      <c r="Q352" s="289"/>
      <c r="R352" s="24">
        <f t="shared" si="21"/>
        <v>1500</v>
      </c>
    </row>
    <row r="353" spans="2:18" s="26" customFormat="1" ht="13.5" thickBot="1">
      <c r="B353" s="141"/>
      <c r="C353" s="225"/>
      <c r="D353" s="230" t="s">
        <v>199</v>
      </c>
      <c r="E353" s="364" t="s">
        <v>355</v>
      </c>
      <c r="F353" s="416">
        <v>25972</v>
      </c>
      <c r="G353" s="394"/>
      <c r="H353" s="394"/>
      <c r="I353" s="223"/>
      <c r="J353" s="223">
        <v>62364</v>
      </c>
      <c r="K353" s="439"/>
      <c r="L353" s="394"/>
      <c r="M353" s="394"/>
      <c r="N353" s="304"/>
      <c r="O353" s="304"/>
      <c r="P353" s="304"/>
      <c r="Q353" s="304"/>
      <c r="R353" s="553">
        <f t="shared" si="21"/>
        <v>25972</v>
      </c>
    </row>
    <row r="354" spans="2:18" s="26" customFormat="1" ht="12.75">
      <c r="B354" s="557"/>
      <c r="C354" s="558"/>
      <c r="D354" s="583" t="s">
        <v>325</v>
      </c>
      <c r="E354" s="584" t="s">
        <v>357</v>
      </c>
      <c r="F354" s="570">
        <v>2500</v>
      </c>
      <c r="G354" s="571"/>
      <c r="H354" s="571"/>
      <c r="I354" s="572"/>
      <c r="J354" s="572">
        <v>864</v>
      </c>
      <c r="K354" s="574"/>
      <c r="L354" s="571"/>
      <c r="M354" s="571"/>
      <c r="N354" s="564"/>
      <c r="O354" s="564"/>
      <c r="P354" s="564"/>
      <c r="Q354" s="564"/>
      <c r="R354" s="551">
        <f t="shared" si="21"/>
        <v>2500</v>
      </c>
    </row>
    <row r="355" spans="2:18" s="26" customFormat="1" ht="38.25">
      <c r="B355" s="21"/>
      <c r="C355" s="136"/>
      <c r="D355" s="116">
        <v>4370</v>
      </c>
      <c r="E355" s="343" t="s">
        <v>399</v>
      </c>
      <c r="F355" s="418">
        <v>4000</v>
      </c>
      <c r="G355" s="386"/>
      <c r="H355" s="386"/>
      <c r="I355" s="134"/>
      <c r="J355" s="134"/>
      <c r="K355" s="135"/>
      <c r="L355" s="386"/>
      <c r="M355" s="386"/>
      <c r="N355" s="305"/>
      <c r="O355" s="305"/>
      <c r="P355" s="305"/>
      <c r="Q355" s="305"/>
      <c r="R355" s="24">
        <f t="shared" si="21"/>
        <v>4000</v>
      </c>
    </row>
    <row r="356" spans="2:18" s="26" customFormat="1" ht="38.25">
      <c r="B356" s="21"/>
      <c r="C356" s="136"/>
      <c r="D356" s="116">
        <v>4390</v>
      </c>
      <c r="E356" s="343" t="s">
        <v>415</v>
      </c>
      <c r="F356" s="418">
        <v>500</v>
      </c>
      <c r="G356" s="386"/>
      <c r="H356" s="386"/>
      <c r="I356" s="134"/>
      <c r="J356" s="134"/>
      <c r="K356" s="135"/>
      <c r="L356" s="386"/>
      <c r="M356" s="386"/>
      <c r="N356" s="305"/>
      <c r="O356" s="305"/>
      <c r="P356" s="305"/>
      <c r="Q356" s="305"/>
      <c r="R356" s="24">
        <f t="shared" si="21"/>
        <v>500</v>
      </c>
    </row>
    <row r="357" spans="2:18" s="26" customFormat="1" ht="12.75">
      <c r="B357" s="37"/>
      <c r="C357" s="50"/>
      <c r="D357" s="120" t="s">
        <v>205</v>
      </c>
      <c r="E357" s="336" t="s">
        <v>184</v>
      </c>
      <c r="F357" s="408">
        <v>300</v>
      </c>
      <c r="G357" s="384"/>
      <c r="H357" s="384"/>
      <c r="I357" s="34"/>
      <c r="J357" s="34">
        <v>300</v>
      </c>
      <c r="K357" s="414"/>
      <c r="L357" s="384"/>
      <c r="M357" s="384"/>
      <c r="N357" s="289"/>
      <c r="O357" s="289"/>
      <c r="P357" s="289"/>
      <c r="Q357" s="289"/>
      <c r="R357" s="24">
        <f t="shared" si="21"/>
        <v>300</v>
      </c>
    </row>
    <row r="358" spans="2:18" s="26" customFormat="1" ht="51">
      <c r="B358" s="37"/>
      <c r="C358" s="50"/>
      <c r="D358" s="627">
        <v>4740</v>
      </c>
      <c r="E358" s="483" t="s">
        <v>403</v>
      </c>
      <c r="F358" s="408">
        <v>500</v>
      </c>
      <c r="G358" s="384"/>
      <c r="H358" s="384"/>
      <c r="I358" s="34"/>
      <c r="J358" s="34"/>
      <c r="K358" s="414"/>
      <c r="L358" s="384"/>
      <c r="M358" s="384"/>
      <c r="N358" s="289"/>
      <c r="O358" s="289"/>
      <c r="P358" s="289"/>
      <c r="Q358" s="289"/>
      <c r="R358" s="24">
        <f t="shared" si="21"/>
        <v>500</v>
      </c>
    </row>
    <row r="359" spans="2:18" s="26" customFormat="1" ht="38.25">
      <c r="B359" s="37"/>
      <c r="C359" s="50"/>
      <c r="D359" s="627">
        <v>4750</v>
      </c>
      <c r="E359" s="483" t="s">
        <v>405</v>
      </c>
      <c r="F359" s="408">
        <v>1500</v>
      </c>
      <c r="G359" s="384"/>
      <c r="H359" s="384"/>
      <c r="I359" s="34"/>
      <c r="J359" s="34"/>
      <c r="K359" s="414"/>
      <c r="L359" s="384"/>
      <c r="M359" s="384"/>
      <c r="N359" s="289"/>
      <c r="O359" s="289"/>
      <c r="P359" s="289"/>
      <c r="Q359" s="289"/>
      <c r="R359" s="24">
        <f t="shared" si="21"/>
        <v>1500</v>
      </c>
    </row>
    <row r="360" spans="2:18" ht="15">
      <c r="B360" s="242" t="s">
        <v>109</v>
      </c>
      <c r="C360" s="242"/>
      <c r="D360" s="242"/>
      <c r="E360" s="337" t="s">
        <v>112</v>
      </c>
      <c r="F360" s="635">
        <f>F331+F345+F338</f>
        <v>265510</v>
      </c>
      <c r="G360" s="409">
        <f>G331+G345+G338</f>
        <v>0</v>
      </c>
      <c r="H360" s="409">
        <f>H331+H345+H338</f>
        <v>0</v>
      </c>
      <c r="I360" s="243">
        <f>I331+I345</f>
        <v>0</v>
      </c>
      <c r="J360" s="243">
        <f>J331+J345</f>
        <v>272150</v>
      </c>
      <c r="K360" s="410"/>
      <c r="L360" s="381"/>
      <c r="M360" s="381"/>
      <c r="N360" s="451"/>
      <c r="O360" s="451"/>
      <c r="P360" s="451"/>
      <c r="Q360" s="451"/>
      <c r="R360" s="636">
        <f t="shared" si="21"/>
        <v>265510</v>
      </c>
    </row>
    <row r="361" spans="2:18" ht="51">
      <c r="B361" s="299" t="s">
        <v>249</v>
      </c>
      <c r="C361" s="244" t="s">
        <v>286</v>
      </c>
      <c r="D361" s="299"/>
      <c r="E361" s="366" t="s">
        <v>334</v>
      </c>
      <c r="F361" s="413">
        <f>SUM(F362:F370)</f>
        <v>2400000</v>
      </c>
      <c r="G361" s="413">
        <f>SUM(G362:G370)</f>
        <v>0</v>
      </c>
      <c r="H361" s="413">
        <f>SUM(H362:H370)</f>
        <v>0</v>
      </c>
      <c r="I361" s="408">
        <f aca="true" t="shared" si="25" ref="I361:R361">SUM(I362:I368)</f>
        <v>0</v>
      </c>
      <c r="J361" s="408">
        <f t="shared" si="25"/>
        <v>1952000</v>
      </c>
      <c r="K361" s="408">
        <f t="shared" si="25"/>
        <v>0</v>
      </c>
      <c r="L361" s="408">
        <f t="shared" si="25"/>
        <v>0</v>
      </c>
      <c r="M361" s="408">
        <f t="shared" si="25"/>
        <v>0</v>
      </c>
      <c r="N361" s="408">
        <f t="shared" si="25"/>
        <v>0</v>
      </c>
      <c r="O361" s="408">
        <f t="shared" si="25"/>
        <v>0</v>
      </c>
      <c r="P361" s="408">
        <f t="shared" si="25"/>
        <v>0</v>
      </c>
      <c r="Q361" s="408">
        <f t="shared" si="25"/>
        <v>0</v>
      </c>
      <c r="R361" s="408">
        <f t="shared" si="25"/>
        <v>2396260</v>
      </c>
    </row>
    <row r="362" spans="2:18" ht="12.75">
      <c r="B362" s="74"/>
      <c r="C362" s="74"/>
      <c r="D362" s="120" t="s">
        <v>203</v>
      </c>
      <c r="E362" s="336" t="s">
        <v>189</v>
      </c>
      <c r="F362" s="408">
        <v>2328000</v>
      </c>
      <c r="G362" s="384"/>
      <c r="H362" s="384"/>
      <c r="I362" s="104"/>
      <c r="J362" s="104">
        <v>1883440</v>
      </c>
      <c r="K362" s="423"/>
      <c r="L362" s="389"/>
      <c r="M362" s="389"/>
      <c r="N362" s="116"/>
      <c r="O362" s="116"/>
      <c r="P362" s="116"/>
      <c r="Q362" s="116"/>
      <c r="R362" s="39">
        <f t="shared" si="21"/>
        <v>2328000</v>
      </c>
    </row>
    <row r="363" spans="2:18" ht="25.5">
      <c r="B363" s="74"/>
      <c r="C363" s="74"/>
      <c r="D363" s="120" t="s">
        <v>208</v>
      </c>
      <c r="E363" s="336" t="s">
        <v>181</v>
      </c>
      <c r="F363" s="408">
        <v>30000</v>
      </c>
      <c r="G363" s="384"/>
      <c r="H363" s="384"/>
      <c r="I363" s="104"/>
      <c r="J363" s="104">
        <v>33000</v>
      </c>
      <c r="K363" s="423"/>
      <c r="L363" s="389"/>
      <c r="M363" s="389"/>
      <c r="N363" s="116"/>
      <c r="O363" s="116"/>
      <c r="P363" s="116"/>
      <c r="Q363" s="116"/>
      <c r="R363" s="24">
        <f t="shared" si="21"/>
        <v>30000</v>
      </c>
    </row>
    <row r="364" spans="2:18" ht="25.5">
      <c r="B364" s="74"/>
      <c r="C364" s="74"/>
      <c r="D364" s="120" t="s">
        <v>227</v>
      </c>
      <c r="E364" s="336" t="s">
        <v>326</v>
      </c>
      <c r="F364" s="408">
        <v>5319</v>
      </c>
      <c r="G364" s="384"/>
      <c r="H364" s="384"/>
      <c r="I364" s="104"/>
      <c r="J364" s="104">
        <v>6003</v>
      </c>
      <c r="K364" s="423"/>
      <c r="L364" s="389"/>
      <c r="M364" s="389"/>
      <c r="N364" s="116"/>
      <c r="O364" s="116"/>
      <c r="P364" s="116"/>
      <c r="Q364" s="116"/>
      <c r="R364" s="24">
        <f t="shared" si="21"/>
        <v>5319</v>
      </c>
    </row>
    <row r="365" spans="2:18" ht="12.75">
      <c r="B365" s="74"/>
      <c r="C365" s="74"/>
      <c r="D365" s="116">
        <v>4120</v>
      </c>
      <c r="E365" s="343" t="s">
        <v>180</v>
      </c>
      <c r="F365" s="408">
        <v>735</v>
      </c>
      <c r="G365" s="384"/>
      <c r="H365" s="384"/>
      <c r="I365" s="104"/>
      <c r="J365" s="104">
        <v>809</v>
      </c>
      <c r="K365" s="423"/>
      <c r="L365" s="389"/>
      <c r="M365" s="389"/>
      <c r="N365" s="116"/>
      <c r="O365" s="116"/>
      <c r="P365" s="116"/>
      <c r="Q365" s="116"/>
      <c r="R365" s="24">
        <f t="shared" si="21"/>
        <v>735</v>
      </c>
    </row>
    <row r="366" spans="2:18" ht="25.5">
      <c r="B366" s="74"/>
      <c r="C366" s="74"/>
      <c r="D366" s="116">
        <v>4210</v>
      </c>
      <c r="E366" s="343" t="s">
        <v>176</v>
      </c>
      <c r="F366" s="408">
        <v>7700</v>
      </c>
      <c r="G366" s="384"/>
      <c r="H366" s="384"/>
      <c r="I366" s="104"/>
      <c r="J366" s="104">
        <v>11788</v>
      </c>
      <c r="K366" s="423"/>
      <c r="L366" s="389"/>
      <c r="M366" s="389"/>
      <c r="N366" s="116"/>
      <c r="O366" s="116"/>
      <c r="P366" s="116"/>
      <c r="Q366" s="116"/>
      <c r="R366" s="24">
        <f t="shared" si="21"/>
        <v>7700</v>
      </c>
    </row>
    <row r="367" spans="2:18" ht="25.5">
      <c r="B367" s="74"/>
      <c r="C367" s="74"/>
      <c r="D367" s="120" t="s">
        <v>199</v>
      </c>
      <c r="E367" s="364" t="s">
        <v>354</v>
      </c>
      <c r="F367" s="408">
        <v>20506</v>
      </c>
      <c r="G367" s="384"/>
      <c r="H367" s="384"/>
      <c r="I367" s="104"/>
      <c r="J367" s="104">
        <v>0</v>
      </c>
      <c r="K367" s="423"/>
      <c r="L367" s="389"/>
      <c r="M367" s="389"/>
      <c r="N367" s="116"/>
      <c r="O367" s="116"/>
      <c r="P367" s="116"/>
      <c r="Q367" s="116"/>
      <c r="R367" s="39">
        <f t="shared" si="21"/>
        <v>20506</v>
      </c>
    </row>
    <row r="368" spans="2:18" ht="38.25">
      <c r="B368" s="248"/>
      <c r="C368" s="248"/>
      <c r="D368" s="120" t="s">
        <v>435</v>
      </c>
      <c r="E368" s="343" t="s">
        <v>399</v>
      </c>
      <c r="F368" s="408">
        <v>4000</v>
      </c>
      <c r="G368" s="394"/>
      <c r="H368" s="394"/>
      <c r="I368" s="250"/>
      <c r="J368" s="250">
        <v>16960</v>
      </c>
      <c r="K368" s="442"/>
      <c r="L368" s="397"/>
      <c r="M368" s="397"/>
      <c r="N368" s="226"/>
      <c r="O368" s="226"/>
      <c r="P368" s="226"/>
      <c r="Q368" s="226"/>
      <c r="R368" s="39">
        <f t="shared" si="21"/>
        <v>4000</v>
      </c>
    </row>
    <row r="369" spans="2:18" ht="51">
      <c r="B369" s="248"/>
      <c r="C369" s="248"/>
      <c r="D369" s="117">
        <v>4740</v>
      </c>
      <c r="E369" s="483" t="s">
        <v>403</v>
      </c>
      <c r="F369" s="408">
        <v>740</v>
      </c>
      <c r="G369" s="394"/>
      <c r="H369" s="394"/>
      <c r="I369" s="250"/>
      <c r="J369" s="250"/>
      <c r="K369" s="442"/>
      <c r="L369" s="397"/>
      <c r="M369" s="397"/>
      <c r="N369" s="226"/>
      <c r="O369" s="226"/>
      <c r="P369" s="226"/>
      <c r="Q369" s="226"/>
      <c r="R369" s="39">
        <f t="shared" si="21"/>
        <v>740</v>
      </c>
    </row>
    <row r="370" spans="2:18" ht="38.25">
      <c r="B370" s="248"/>
      <c r="C370" s="248"/>
      <c r="D370" s="627">
        <v>4750</v>
      </c>
      <c r="E370" s="483" t="s">
        <v>405</v>
      </c>
      <c r="F370" s="408">
        <v>3000</v>
      </c>
      <c r="G370" s="394"/>
      <c r="H370" s="394"/>
      <c r="I370" s="250"/>
      <c r="J370" s="250"/>
      <c r="K370" s="442"/>
      <c r="L370" s="397"/>
      <c r="M370" s="397"/>
      <c r="N370" s="226"/>
      <c r="O370" s="226"/>
      <c r="P370" s="226"/>
      <c r="Q370" s="226"/>
      <c r="R370" s="39">
        <f t="shared" si="21"/>
        <v>3000</v>
      </c>
    </row>
    <row r="371" spans="2:18" ht="89.25" customHeight="1">
      <c r="B371" s="50" t="s">
        <v>249</v>
      </c>
      <c r="C371" s="244" t="s">
        <v>250</v>
      </c>
      <c r="D371" s="221"/>
      <c r="E371" s="234" t="s">
        <v>335</v>
      </c>
      <c r="F371" s="409">
        <f aca="true" t="shared" si="26" ref="F371:K371">F372</f>
        <v>9500</v>
      </c>
      <c r="G371" s="409">
        <f t="shared" si="26"/>
        <v>0</v>
      </c>
      <c r="H371" s="409">
        <f t="shared" si="26"/>
        <v>0</v>
      </c>
      <c r="I371" s="76">
        <f t="shared" si="26"/>
        <v>0</v>
      </c>
      <c r="J371" s="76">
        <f t="shared" si="26"/>
        <v>8000</v>
      </c>
      <c r="K371" s="403">
        <f t="shared" si="26"/>
        <v>0</v>
      </c>
      <c r="L371" s="389"/>
      <c r="M371" s="389"/>
      <c r="N371" s="116"/>
      <c r="O371" s="116"/>
      <c r="P371" s="116"/>
      <c r="Q371" s="116"/>
      <c r="R371" s="527">
        <f t="shared" si="21"/>
        <v>9500</v>
      </c>
    </row>
    <row r="372" spans="2:18" s="66" customFormat="1" ht="25.5">
      <c r="B372" s="50"/>
      <c r="C372" s="50"/>
      <c r="D372" s="121" t="s">
        <v>206</v>
      </c>
      <c r="E372" s="344" t="s">
        <v>207</v>
      </c>
      <c r="F372" s="421">
        <v>9500</v>
      </c>
      <c r="G372" s="104"/>
      <c r="H372" s="104"/>
      <c r="I372" s="105"/>
      <c r="J372" s="105">
        <v>8000</v>
      </c>
      <c r="K372" s="257"/>
      <c r="L372" s="380"/>
      <c r="M372" s="380"/>
      <c r="N372" s="658"/>
      <c r="O372" s="658"/>
      <c r="P372" s="658"/>
      <c r="Q372" s="658"/>
      <c r="R372" s="39">
        <f t="shared" si="21"/>
        <v>9500</v>
      </c>
    </row>
    <row r="373" spans="2:18" s="26" customFormat="1" ht="51">
      <c r="B373" s="37" t="s">
        <v>249</v>
      </c>
      <c r="C373" s="244" t="s">
        <v>251</v>
      </c>
      <c r="D373" s="52"/>
      <c r="E373" s="335" t="s">
        <v>353</v>
      </c>
      <c r="F373" s="402">
        <f>F374</f>
        <v>276000</v>
      </c>
      <c r="G373" s="402">
        <f>G374</f>
        <v>0</v>
      </c>
      <c r="H373" s="402">
        <f>H374</f>
        <v>0</v>
      </c>
      <c r="I373" s="231">
        <v>0</v>
      </c>
      <c r="J373" s="231">
        <f>SUM(J374)</f>
        <v>243000</v>
      </c>
      <c r="K373" s="407"/>
      <c r="L373" s="379"/>
      <c r="M373" s="379"/>
      <c r="N373" s="289"/>
      <c r="O373" s="289"/>
      <c r="P373" s="289"/>
      <c r="Q373" s="289"/>
      <c r="R373" s="39">
        <f t="shared" si="21"/>
        <v>276000</v>
      </c>
    </row>
    <row r="374" spans="2:18" s="26" customFormat="1" ht="12.75">
      <c r="B374" s="37"/>
      <c r="C374" s="51"/>
      <c r="D374" s="120" t="s">
        <v>203</v>
      </c>
      <c r="E374" s="336" t="s">
        <v>189</v>
      </c>
      <c r="F374" s="434">
        <v>276000</v>
      </c>
      <c r="G374" s="104"/>
      <c r="H374" s="104"/>
      <c r="I374" s="81"/>
      <c r="J374" s="81">
        <v>243000</v>
      </c>
      <c r="K374" s="414"/>
      <c r="L374" s="384"/>
      <c r="M374" s="384"/>
      <c r="N374" s="289"/>
      <c r="O374" s="289"/>
      <c r="P374" s="289"/>
      <c r="Q374" s="289"/>
      <c r="R374" s="24">
        <f t="shared" si="21"/>
        <v>276000</v>
      </c>
    </row>
    <row r="375" spans="2:18" s="26" customFormat="1" ht="12.75">
      <c r="B375" s="37" t="s">
        <v>249</v>
      </c>
      <c r="C375" s="244" t="s">
        <v>252</v>
      </c>
      <c r="D375" s="52"/>
      <c r="E375" s="335" t="s">
        <v>119</v>
      </c>
      <c r="F375" s="406">
        <f>F376</f>
        <v>1000</v>
      </c>
      <c r="G375" s="406">
        <v>0</v>
      </c>
      <c r="H375" s="406">
        <f>K375+L375+M375</f>
        <v>0</v>
      </c>
      <c r="I375" s="231">
        <f>SUM(I376)</f>
        <v>0</v>
      </c>
      <c r="J375" s="231">
        <f>SUM(J376)</f>
        <v>1000</v>
      </c>
      <c r="K375" s="407"/>
      <c r="L375" s="379"/>
      <c r="M375" s="379"/>
      <c r="N375" s="289"/>
      <c r="O375" s="289"/>
      <c r="P375" s="289"/>
      <c r="Q375" s="289"/>
      <c r="R375" s="24">
        <f t="shared" si="21"/>
        <v>1000</v>
      </c>
    </row>
    <row r="376" spans="2:18" s="26" customFormat="1" ht="12.75">
      <c r="B376" s="37"/>
      <c r="C376" s="50"/>
      <c r="D376" s="120" t="s">
        <v>203</v>
      </c>
      <c r="E376" s="336" t="s">
        <v>189</v>
      </c>
      <c r="F376" s="434">
        <v>1000</v>
      </c>
      <c r="G376" s="519"/>
      <c r="H376" s="519"/>
      <c r="I376" s="34"/>
      <c r="J376" s="34">
        <v>1000</v>
      </c>
      <c r="K376" s="257"/>
      <c r="L376" s="380"/>
      <c r="M376" s="380"/>
      <c r="N376" s="289"/>
      <c r="O376" s="289"/>
      <c r="P376" s="289"/>
      <c r="Q376" s="289"/>
      <c r="R376" s="24">
        <f t="shared" si="21"/>
        <v>1000</v>
      </c>
    </row>
    <row r="377" spans="2:18" s="26" customFormat="1" ht="12.75">
      <c r="B377" s="37" t="s">
        <v>249</v>
      </c>
      <c r="C377" s="244" t="s">
        <v>253</v>
      </c>
      <c r="D377" s="52"/>
      <c r="E377" s="479" t="s">
        <v>123</v>
      </c>
      <c r="F377" s="376">
        <f>SUM(F378:F397)+F398</f>
        <v>686908</v>
      </c>
      <c r="G377" s="376">
        <f>SUM(G378:G397)+G398</f>
        <v>0</v>
      </c>
      <c r="H377" s="376">
        <f>SUM(H378:H397)+H398</f>
        <v>0</v>
      </c>
      <c r="I377" s="231">
        <f>SUM(I378+I379+I380+I381+I382+I384+I386+I387+I388+I393+I395)</f>
        <v>0</v>
      </c>
      <c r="J377" s="231">
        <f>SUM(J378+J379+J380+J381+J382+J383+J384+J386+J387+J388+J393+J395)</f>
        <v>567654</v>
      </c>
      <c r="K377" s="407"/>
      <c r="L377" s="379"/>
      <c r="M377" s="379"/>
      <c r="N377" s="289"/>
      <c r="O377" s="289"/>
      <c r="P377" s="289"/>
      <c r="Q377" s="289"/>
      <c r="R377" s="39">
        <f t="shared" si="21"/>
        <v>686908</v>
      </c>
    </row>
    <row r="378" spans="2:18" s="26" customFormat="1" ht="25.5">
      <c r="B378" s="37"/>
      <c r="C378" s="50"/>
      <c r="D378" s="120" t="s">
        <v>201</v>
      </c>
      <c r="E378" s="336" t="s">
        <v>350</v>
      </c>
      <c r="F378" s="421">
        <v>1200</v>
      </c>
      <c r="G378" s="104"/>
      <c r="H378" s="104"/>
      <c r="I378" s="82"/>
      <c r="J378" s="82">
        <v>1200</v>
      </c>
      <c r="K378" s="257"/>
      <c r="L378" s="380"/>
      <c r="M378" s="380"/>
      <c r="N378" s="289"/>
      <c r="O378" s="289"/>
      <c r="P378" s="289"/>
      <c r="Q378" s="289"/>
      <c r="R378" s="39">
        <f t="shared" si="21"/>
        <v>1200</v>
      </c>
    </row>
    <row r="379" spans="2:18" s="26" customFormat="1" ht="25.5">
      <c r="B379" s="37"/>
      <c r="C379" s="50"/>
      <c r="D379" s="120" t="s">
        <v>208</v>
      </c>
      <c r="E379" s="33" t="s">
        <v>181</v>
      </c>
      <c r="F379" s="421">
        <v>390000</v>
      </c>
      <c r="G379" s="389"/>
      <c r="H379" s="389"/>
      <c r="I379" s="34"/>
      <c r="J379" s="34">
        <v>355572</v>
      </c>
      <c r="K379" s="257"/>
      <c r="L379" s="380"/>
      <c r="M379" s="380"/>
      <c r="N379" s="289"/>
      <c r="O379" s="289"/>
      <c r="P379" s="289"/>
      <c r="Q379" s="289"/>
      <c r="R379" s="39">
        <f t="shared" si="21"/>
        <v>390000</v>
      </c>
    </row>
    <row r="380" spans="2:18" s="26" customFormat="1" ht="25.5">
      <c r="B380" s="37"/>
      <c r="C380" s="50"/>
      <c r="D380" s="120" t="s">
        <v>209</v>
      </c>
      <c r="E380" s="336" t="s">
        <v>182</v>
      </c>
      <c r="F380" s="532">
        <v>27442</v>
      </c>
      <c r="G380" s="104"/>
      <c r="H380" s="104"/>
      <c r="I380" s="522"/>
      <c r="J380" s="81">
        <v>24150</v>
      </c>
      <c r="K380" s="257"/>
      <c r="L380" s="380"/>
      <c r="M380" s="380"/>
      <c r="N380" s="289"/>
      <c r="O380" s="289"/>
      <c r="P380" s="289"/>
      <c r="Q380" s="289"/>
      <c r="R380" s="39">
        <f t="shared" si="21"/>
        <v>27442</v>
      </c>
    </row>
    <row r="381" spans="2:18" s="26" customFormat="1" ht="25.5">
      <c r="B381" s="37"/>
      <c r="C381" s="50"/>
      <c r="D381" s="116">
        <v>4110</v>
      </c>
      <c r="E381" s="343" t="s">
        <v>183</v>
      </c>
      <c r="F381" s="532">
        <v>73471</v>
      </c>
      <c r="G381" s="104"/>
      <c r="H381" s="104"/>
      <c r="I381" s="522"/>
      <c r="J381" s="81">
        <v>68713</v>
      </c>
      <c r="K381" s="257"/>
      <c r="L381" s="380"/>
      <c r="M381" s="380"/>
      <c r="N381" s="289"/>
      <c r="O381" s="289"/>
      <c r="P381" s="289"/>
      <c r="Q381" s="289"/>
      <c r="R381" s="39">
        <f t="shared" si="21"/>
        <v>73471</v>
      </c>
    </row>
    <row r="382" spans="2:18" s="26" customFormat="1" ht="12.75">
      <c r="B382" s="37"/>
      <c r="C382" s="50"/>
      <c r="D382" s="116">
        <v>4120</v>
      </c>
      <c r="E382" s="343" t="s">
        <v>180</v>
      </c>
      <c r="F382" s="532">
        <v>10140</v>
      </c>
      <c r="G382" s="104"/>
      <c r="H382" s="104"/>
      <c r="I382" s="522"/>
      <c r="J382" s="81">
        <v>9255</v>
      </c>
      <c r="K382" s="257"/>
      <c r="L382" s="380"/>
      <c r="M382" s="380"/>
      <c r="N382" s="289"/>
      <c r="O382" s="289"/>
      <c r="P382" s="289"/>
      <c r="Q382" s="289"/>
      <c r="R382" s="39">
        <f t="shared" si="21"/>
        <v>10140</v>
      </c>
    </row>
    <row r="383" spans="2:18" s="26" customFormat="1" ht="12.75">
      <c r="B383" s="37"/>
      <c r="C383" s="50"/>
      <c r="D383" s="116">
        <v>4170</v>
      </c>
      <c r="E383" s="117" t="s">
        <v>327</v>
      </c>
      <c r="F383" s="104">
        <v>12500</v>
      </c>
      <c r="G383" s="104"/>
      <c r="H383" s="104"/>
      <c r="I383" s="34"/>
      <c r="J383" s="34">
        <v>1500</v>
      </c>
      <c r="K383" s="39"/>
      <c r="L383" s="39"/>
      <c r="M383" s="39"/>
      <c r="N383" s="289"/>
      <c r="O383" s="289"/>
      <c r="P383" s="289"/>
      <c r="Q383" s="289"/>
      <c r="R383" s="39">
        <f aca="true" t="shared" si="27" ref="R383:R466">F383+G383-H383</f>
        <v>12500</v>
      </c>
    </row>
    <row r="384" spans="2:18" s="26" customFormat="1" ht="25.5">
      <c r="B384" s="37"/>
      <c r="C384" s="50"/>
      <c r="D384" s="122">
        <v>4210</v>
      </c>
      <c r="E384" s="117" t="s">
        <v>176</v>
      </c>
      <c r="F384" s="180">
        <v>27410</v>
      </c>
      <c r="G384" s="104"/>
      <c r="H384" s="104"/>
      <c r="I384" s="34"/>
      <c r="J384" s="34">
        <v>31930</v>
      </c>
      <c r="K384" s="39"/>
      <c r="L384" s="39"/>
      <c r="M384" s="39"/>
      <c r="N384" s="289"/>
      <c r="O384" s="289"/>
      <c r="P384" s="289"/>
      <c r="Q384" s="289"/>
      <c r="R384" s="24">
        <f t="shared" si="27"/>
        <v>27410</v>
      </c>
    </row>
    <row r="385" spans="2:18" s="26" customFormat="1" ht="12.75">
      <c r="B385" s="37"/>
      <c r="C385" s="50"/>
      <c r="D385" s="122">
        <v>4260</v>
      </c>
      <c r="E385" s="343" t="s">
        <v>178</v>
      </c>
      <c r="F385" s="654">
        <v>2500</v>
      </c>
      <c r="G385" s="104"/>
      <c r="H385" s="104"/>
      <c r="I385" s="522"/>
      <c r="J385" s="81"/>
      <c r="K385" s="82"/>
      <c r="L385" s="380"/>
      <c r="M385" s="380"/>
      <c r="N385" s="289"/>
      <c r="O385" s="289"/>
      <c r="P385" s="289"/>
      <c r="Q385" s="289"/>
      <c r="R385" s="24">
        <f t="shared" si="27"/>
        <v>2500</v>
      </c>
    </row>
    <row r="386" spans="2:18" s="26" customFormat="1" ht="12.75">
      <c r="B386" s="37"/>
      <c r="C386" s="50"/>
      <c r="D386" s="120" t="s">
        <v>204</v>
      </c>
      <c r="E386" s="336" t="s">
        <v>177</v>
      </c>
      <c r="F386" s="531">
        <v>1000</v>
      </c>
      <c r="G386" s="104"/>
      <c r="H386" s="104"/>
      <c r="I386" s="522"/>
      <c r="J386" s="81">
        <v>1000</v>
      </c>
      <c r="K386" s="257"/>
      <c r="L386" s="380"/>
      <c r="M386" s="380"/>
      <c r="N386" s="289"/>
      <c r="O386" s="289"/>
      <c r="P386" s="289"/>
      <c r="Q386" s="289"/>
      <c r="R386" s="24">
        <f t="shared" si="27"/>
        <v>1000</v>
      </c>
    </row>
    <row r="387" spans="2:18" s="26" customFormat="1" ht="12.75">
      <c r="B387" s="37"/>
      <c r="C387" s="50"/>
      <c r="D387" s="120" t="s">
        <v>287</v>
      </c>
      <c r="E387" s="336" t="s">
        <v>262</v>
      </c>
      <c r="F387" s="532">
        <v>1340</v>
      </c>
      <c r="G387" s="104"/>
      <c r="H387" s="104"/>
      <c r="I387" s="522"/>
      <c r="J387" s="81">
        <v>500</v>
      </c>
      <c r="K387" s="257"/>
      <c r="L387" s="380"/>
      <c r="M387" s="380"/>
      <c r="N387" s="289"/>
      <c r="O387" s="289"/>
      <c r="P387" s="289"/>
      <c r="Q387" s="289"/>
      <c r="R387" s="24">
        <f t="shared" si="27"/>
        <v>1340</v>
      </c>
    </row>
    <row r="388" spans="2:18" s="26" customFormat="1" ht="12.75">
      <c r="B388" s="21"/>
      <c r="C388" s="136"/>
      <c r="D388" s="120" t="s">
        <v>199</v>
      </c>
      <c r="E388" s="550" t="s">
        <v>356</v>
      </c>
      <c r="F388" s="531">
        <v>43000</v>
      </c>
      <c r="G388" s="104"/>
      <c r="H388" s="104"/>
      <c r="I388" s="534"/>
      <c r="J388" s="227">
        <v>53960</v>
      </c>
      <c r="K388" s="128"/>
      <c r="L388" s="383"/>
      <c r="M388" s="383"/>
      <c r="N388" s="305"/>
      <c r="O388" s="305"/>
      <c r="P388" s="305"/>
      <c r="Q388" s="305"/>
      <c r="R388" s="24">
        <f t="shared" si="27"/>
        <v>43000</v>
      </c>
    </row>
    <row r="389" spans="2:18" s="26" customFormat="1" ht="12.75">
      <c r="B389" s="21"/>
      <c r="C389" s="136"/>
      <c r="D389" s="120" t="s">
        <v>325</v>
      </c>
      <c r="E389" s="550" t="s">
        <v>357</v>
      </c>
      <c r="F389" s="531">
        <v>880</v>
      </c>
      <c r="G389" s="104"/>
      <c r="H389" s="104"/>
      <c r="I389" s="534"/>
      <c r="J389" s="227"/>
      <c r="K389" s="128"/>
      <c r="L389" s="383"/>
      <c r="M389" s="383"/>
      <c r="N389" s="305"/>
      <c r="O389" s="305"/>
      <c r="P389" s="305"/>
      <c r="Q389" s="305"/>
      <c r="R389" s="24">
        <f t="shared" si="27"/>
        <v>880</v>
      </c>
    </row>
    <row r="390" spans="2:18" s="26" customFormat="1" ht="38.25">
      <c r="B390" s="21"/>
      <c r="C390" s="136"/>
      <c r="D390" s="116">
        <v>4370</v>
      </c>
      <c r="E390" s="483" t="s">
        <v>399</v>
      </c>
      <c r="F390" s="531">
        <v>9000</v>
      </c>
      <c r="G390" s="104"/>
      <c r="H390" s="104"/>
      <c r="I390" s="534"/>
      <c r="J390" s="227"/>
      <c r="K390" s="128"/>
      <c r="L390" s="383"/>
      <c r="M390" s="383"/>
      <c r="N390" s="305"/>
      <c r="O390" s="305"/>
      <c r="P390" s="305"/>
      <c r="Q390" s="305"/>
      <c r="R390" s="24">
        <f t="shared" si="27"/>
        <v>9000</v>
      </c>
    </row>
    <row r="391" spans="2:18" s="26" customFormat="1" ht="38.25">
      <c r="B391" s="21"/>
      <c r="C391" s="136"/>
      <c r="D391" s="116">
        <v>4390</v>
      </c>
      <c r="E391" s="343" t="s">
        <v>415</v>
      </c>
      <c r="F391" s="531">
        <v>200</v>
      </c>
      <c r="G391" s="104"/>
      <c r="H391" s="104"/>
      <c r="I391" s="534"/>
      <c r="J391" s="227"/>
      <c r="K391" s="128"/>
      <c r="L391" s="383"/>
      <c r="M391" s="383"/>
      <c r="N391" s="305"/>
      <c r="O391" s="305"/>
      <c r="P391" s="305"/>
      <c r="Q391" s="305"/>
      <c r="R391" s="24">
        <f t="shared" si="27"/>
        <v>200</v>
      </c>
    </row>
    <row r="392" spans="2:18" s="26" customFormat="1" ht="25.5">
      <c r="B392" s="21"/>
      <c r="C392" s="136"/>
      <c r="D392" s="116">
        <v>4400</v>
      </c>
      <c r="E392" s="343" t="s">
        <v>416</v>
      </c>
      <c r="F392" s="531">
        <v>43720</v>
      </c>
      <c r="G392" s="104"/>
      <c r="H392" s="104"/>
      <c r="I392" s="534"/>
      <c r="J392" s="227"/>
      <c r="K392" s="128"/>
      <c r="L392" s="383"/>
      <c r="M392" s="383"/>
      <c r="N392" s="305"/>
      <c r="O392" s="305"/>
      <c r="P392" s="305"/>
      <c r="Q392" s="305"/>
      <c r="R392" s="24">
        <f t="shared" si="27"/>
        <v>43720</v>
      </c>
    </row>
    <row r="393" spans="2:18" s="26" customFormat="1" ht="12.75">
      <c r="B393" s="37"/>
      <c r="C393" s="50"/>
      <c r="D393" s="120" t="s">
        <v>205</v>
      </c>
      <c r="E393" s="336" t="s">
        <v>184</v>
      </c>
      <c r="F393" s="531">
        <v>12200</v>
      </c>
      <c r="G393" s="104"/>
      <c r="H393" s="104"/>
      <c r="I393" s="522"/>
      <c r="J393" s="81">
        <v>12200</v>
      </c>
      <c r="K393" s="257"/>
      <c r="L393" s="380"/>
      <c r="M393" s="380"/>
      <c r="N393" s="289"/>
      <c r="O393" s="289"/>
      <c r="P393" s="289"/>
      <c r="Q393" s="289"/>
      <c r="R393" s="24">
        <f t="shared" si="27"/>
        <v>12200</v>
      </c>
    </row>
    <row r="394" spans="2:18" s="26" customFormat="1" ht="12.75">
      <c r="B394" s="141"/>
      <c r="C394" s="225"/>
      <c r="D394" s="219" t="s">
        <v>200</v>
      </c>
      <c r="E394" s="365" t="s">
        <v>186</v>
      </c>
      <c r="F394" s="531">
        <v>500</v>
      </c>
      <c r="G394" s="104"/>
      <c r="H394" s="104"/>
      <c r="I394" s="534"/>
      <c r="J394" s="227"/>
      <c r="K394" s="128"/>
      <c r="L394" s="380"/>
      <c r="M394" s="380"/>
      <c r="N394" s="289"/>
      <c r="O394" s="289"/>
      <c r="P394" s="289"/>
      <c r="Q394" s="289"/>
      <c r="R394" s="24">
        <f t="shared" si="27"/>
        <v>500</v>
      </c>
    </row>
    <row r="395" spans="2:18" s="26" customFormat="1" ht="25.5">
      <c r="B395" s="141"/>
      <c r="C395" s="225"/>
      <c r="D395" s="219" t="s">
        <v>210</v>
      </c>
      <c r="E395" s="365" t="s">
        <v>290</v>
      </c>
      <c r="F395" s="531">
        <v>8525</v>
      </c>
      <c r="G395" s="104"/>
      <c r="H395" s="104"/>
      <c r="I395" s="534"/>
      <c r="J395" s="227">
        <v>7674</v>
      </c>
      <c r="K395" s="128"/>
      <c r="L395" s="380"/>
      <c r="M395" s="380"/>
      <c r="N395" s="289"/>
      <c r="O395" s="289"/>
      <c r="P395" s="289"/>
      <c r="Q395" s="289"/>
      <c r="R395" s="24">
        <f t="shared" si="27"/>
        <v>8525</v>
      </c>
    </row>
    <row r="396" spans="2:18" s="26" customFormat="1" ht="51">
      <c r="B396" s="141"/>
      <c r="C396" s="225"/>
      <c r="D396" s="627">
        <v>4740</v>
      </c>
      <c r="E396" s="483" t="s">
        <v>403</v>
      </c>
      <c r="F396" s="421">
        <v>1000</v>
      </c>
      <c r="G396" s="104"/>
      <c r="H396" s="104"/>
      <c r="I396" s="534"/>
      <c r="J396" s="227"/>
      <c r="K396" s="128"/>
      <c r="L396" s="380"/>
      <c r="M396" s="380"/>
      <c r="N396" s="289"/>
      <c r="O396" s="289"/>
      <c r="P396" s="289"/>
      <c r="Q396" s="289"/>
      <c r="R396" s="24">
        <f t="shared" si="27"/>
        <v>1000</v>
      </c>
    </row>
    <row r="397" spans="2:18" s="26" customFormat="1" ht="38.25">
      <c r="B397" s="141"/>
      <c r="C397" s="225"/>
      <c r="D397" s="627">
        <v>4750</v>
      </c>
      <c r="E397" s="483" t="s">
        <v>405</v>
      </c>
      <c r="F397" s="421">
        <v>16000</v>
      </c>
      <c r="G397" s="104"/>
      <c r="H397" s="104"/>
      <c r="I397" s="534"/>
      <c r="J397" s="227"/>
      <c r="K397" s="128"/>
      <c r="L397" s="380"/>
      <c r="M397" s="380"/>
      <c r="N397" s="289"/>
      <c r="O397" s="289"/>
      <c r="P397" s="289"/>
      <c r="Q397" s="289"/>
      <c r="R397" s="24">
        <f t="shared" si="27"/>
        <v>16000</v>
      </c>
    </row>
    <row r="398" spans="2:18" s="26" customFormat="1" ht="24">
      <c r="B398" s="141"/>
      <c r="C398" s="225"/>
      <c r="D398" s="277" t="s">
        <v>39</v>
      </c>
      <c r="E398" s="455" t="s">
        <v>179</v>
      </c>
      <c r="F398" s="421">
        <f>F399</f>
        <v>4880</v>
      </c>
      <c r="G398" s="402">
        <f>G399</f>
        <v>0</v>
      </c>
      <c r="H398" s="421">
        <f>H399</f>
        <v>0</v>
      </c>
      <c r="I398" s="534"/>
      <c r="J398" s="227"/>
      <c r="K398" s="128"/>
      <c r="L398" s="380"/>
      <c r="M398" s="380"/>
      <c r="N398" s="289"/>
      <c r="O398" s="289"/>
      <c r="P398" s="289"/>
      <c r="Q398" s="289"/>
      <c r="R398" s="24">
        <f t="shared" si="27"/>
        <v>4880</v>
      </c>
    </row>
    <row r="399" spans="2:18" s="26" customFormat="1" ht="22.5">
      <c r="B399" s="141"/>
      <c r="C399" s="225"/>
      <c r="D399" s="627">
        <v>1</v>
      </c>
      <c r="E399" s="648" t="s">
        <v>421</v>
      </c>
      <c r="F399" s="421">
        <v>4880</v>
      </c>
      <c r="G399" s="104"/>
      <c r="H399" s="104"/>
      <c r="I399" s="534"/>
      <c r="J399" s="227"/>
      <c r="K399" s="128"/>
      <c r="L399" s="380"/>
      <c r="M399" s="380"/>
      <c r="N399" s="289"/>
      <c r="O399" s="289"/>
      <c r="P399" s="289"/>
      <c r="Q399" s="289"/>
      <c r="R399" s="24"/>
    </row>
    <row r="400" spans="2:18" s="26" customFormat="1" ht="38.25">
      <c r="B400" s="37" t="s">
        <v>249</v>
      </c>
      <c r="C400" s="244" t="s">
        <v>254</v>
      </c>
      <c r="D400" s="52"/>
      <c r="E400" s="335" t="s">
        <v>125</v>
      </c>
      <c r="F400" s="413">
        <f>SUM(F401:F404)</f>
        <v>33194</v>
      </c>
      <c r="G400" s="231">
        <f>SUM(G401:G404)</f>
        <v>0</v>
      </c>
      <c r="H400" s="231">
        <f>SUM(H401:H404)</f>
        <v>0</v>
      </c>
      <c r="I400" s="379"/>
      <c r="J400" s="231">
        <f>SUM(J401:J404)</f>
        <v>11600</v>
      </c>
      <c r="K400" s="407"/>
      <c r="L400" s="379"/>
      <c r="M400" s="379"/>
      <c r="N400" s="289"/>
      <c r="O400" s="289"/>
      <c r="P400" s="289"/>
      <c r="Q400" s="289"/>
      <c r="R400" s="220">
        <f t="shared" si="27"/>
        <v>33194</v>
      </c>
    </row>
    <row r="401" spans="2:18" s="26" customFormat="1" ht="25.5">
      <c r="B401" s="21"/>
      <c r="C401" s="136"/>
      <c r="D401" s="150">
        <v>4110</v>
      </c>
      <c r="E401" s="357" t="s">
        <v>183</v>
      </c>
      <c r="F401" s="531">
        <v>5005</v>
      </c>
      <c r="G401" s="104"/>
      <c r="H401" s="104"/>
      <c r="I401" s="386"/>
      <c r="J401" s="134">
        <v>1749</v>
      </c>
      <c r="K401" s="128"/>
      <c r="L401" s="383"/>
      <c r="M401" s="383"/>
      <c r="N401" s="305"/>
      <c r="O401" s="305"/>
      <c r="P401" s="305"/>
      <c r="Q401" s="305"/>
      <c r="R401" s="24">
        <f t="shared" si="27"/>
        <v>5005</v>
      </c>
    </row>
    <row r="402" spans="2:18" s="26" customFormat="1" ht="12.75">
      <c r="B402" s="37"/>
      <c r="C402" s="50"/>
      <c r="D402" s="116">
        <v>4120</v>
      </c>
      <c r="E402" s="343" t="s">
        <v>180</v>
      </c>
      <c r="F402" s="531">
        <v>674</v>
      </c>
      <c r="G402" s="104"/>
      <c r="H402" s="104"/>
      <c r="I402" s="384"/>
      <c r="J402" s="34">
        <v>236</v>
      </c>
      <c r="K402" s="257"/>
      <c r="L402" s="380"/>
      <c r="M402" s="380"/>
      <c r="N402" s="289"/>
      <c r="O402" s="289"/>
      <c r="P402" s="289"/>
      <c r="Q402" s="289"/>
      <c r="R402" s="24">
        <f t="shared" si="27"/>
        <v>674</v>
      </c>
    </row>
    <row r="403" spans="2:18" s="26" customFormat="1" ht="12.75">
      <c r="B403" s="37"/>
      <c r="C403" s="50"/>
      <c r="D403" s="120" t="s">
        <v>277</v>
      </c>
      <c r="E403" s="336" t="s">
        <v>308</v>
      </c>
      <c r="F403" s="531">
        <v>27515</v>
      </c>
      <c r="G403" s="104"/>
      <c r="H403" s="104"/>
      <c r="I403" s="384"/>
      <c r="J403" s="34">
        <v>9615</v>
      </c>
      <c r="K403" s="257"/>
      <c r="L403" s="380"/>
      <c r="M403" s="380"/>
      <c r="N403" s="289"/>
      <c r="O403" s="289"/>
      <c r="P403" s="289"/>
      <c r="Q403" s="289"/>
      <c r="R403" s="24">
        <f t="shared" si="27"/>
        <v>27515</v>
      </c>
    </row>
    <row r="404" spans="2:18" s="26" customFormat="1" ht="12.75">
      <c r="B404" s="37"/>
      <c r="C404" s="50"/>
      <c r="D404" s="120" t="s">
        <v>199</v>
      </c>
      <c r="E404" s="365" t="s">
        <v>355</v>
      </c>
      <c r="F404" s="531">
        <v>0</v>
      </c>
      <c r="G404" s="104"/>
      <c r="H404" s="104"/>
      <c r="I404" s="384"/>
      <c r="J404" s="34">
        <v>0</v>
      </c>
      <c r="K404" s="257"/>
      <c r="L404" s="380"/>
      <c r="M404" s="380"/>
      <c r="N404" s="289"/>
      <c r="O404" s="289"/>
      <c r="P404" s="289"/>
      <c r="Q404" s="289"/>
      <c r="R404" s="24">
        <f t="shared" si="27"/>
        <v>0</v>
      </c>
    </row>
    <row r="405" spans="2:18" s="26" customFormat="1" ht="25.5" hidden="1">
      <c r="B405" s="141" t="s">
        <v>249</v>
      </c>
      <c r="C405" s="251" t="s">
        <v>377</v>
      </c>
      <c r="D405" s="230"/>
      <c r="E405" s="123" t="s">
        <v>378</v>
      </c>
      <c r="F405" s="76">
        <f>F406</f>
        <v>0</v>
      </c>
      <c r="G405" s="76">
        <f>G406</f>
        <v>0</v>
      </c>
      <c r="H405" s="76">
        <f>H406</f>
        <v>0</v>
      </c>
      <c r="I405" s="111"/>
      <c r="J405" s="111"/>
      <c r="K405" s="231"/>
      <c r="L405" s="231"/>
      <c r="M405" s="231"/>
      <c r="N405" s="236"/>
      <c r="O405" s="236"/>
      <c r="P405" s="236"/>
      <c r="Q405" s="236"/>
      <c r="R405" s="231">
        <f t="shared" si="27"/>
        <v>0</v>
      </c>
    </row>
    <row r="406" spans="2:18" s="26" customFormat="1" ht="12.75" hidden="1">
      <c r="B406" s="141"/>
      <c r="C406" s="225"/>
      <c r="D406" s="230" t="s">
        <v>203</v>
      </c>
      <c r="E406" s="336" t="s">
        <v>189</v>
      </c>
      <c r="F406" s="104"/>
      <c r="G406" s="104"/>
      <c r="H406" s="104"/>
      <c r="I406" s="34"/>
      <c r="J406" s="34"/>
      <c r="K406" s="39"/>
      <c r="L406" s="39"/>
      <c r="M406" s="39"/>
      <c r="N406" s="289"/>
      <c r="O406" s="289"/>
      <c r="P406" s="289"/>
      <c r="Q406" s="289"/>
      <c r="R406" s="39">
        <f t="shared" si="27"/>
        <v>0</v>
      </c>
    </row>
    <row r="407" spans="2:18" s="26" customFormat="1" ht="13.5" thickBot="1">
      <c r="B407" s="141" t="s">
        <v>249</v>
      </c>
      <c r="C407" s="251" t="s">
        <v>255</v>
      </c>
      <c r="D407" s="274"/>
      <c r="E407" s="618" t="s">
        <v>21</v>
      </c>
      <c r="F407" s="619">
        <f>F408+F409+F410+F411</f>
        <v>258814</v>
      </c>
      <c r="G407" s="619">
        <f>G408+G409+G410+G411</f>
        <v>0</v>
      </c>
      <c r="H407" s="619">
        <f>H408+H409+H410+H411</f>
        <v>0</v>
      </c>
      <c r="I407" s="591"/>
      <c r="J407" s="620">
        <f>SUM(J408:J411)</f>
        <v>184869</v>
      </c>
      <c r="K407" s="621"/>
      <c r="L407" s="591"/>
      <c r="M407" s="591"/>
      <c r="N407" s="582"/>
      <c r="O407" s="582"/>
      <c r="P407" s="582"/>
      <c r="Q407" s="582"/>
      <c r="R407" s="553">
        <f t="shared" si="27"/>
        <v>258814</v>
      </c>
    </row>
    <row r="408" spans="2:18" s="1" customFormat="1" ht="51" customHeight="1">
      <c r="B408" s="585"/>
      <c r="C408" s="509"/>
      <c r="D408" s="583" t="s">
        <v>128</v>
      </c>
      <c r="E408" s="584" t="s">
        <v>129</v>
      </c>
      <c r="F408" s="586">
        <v>55000</v>
      </c>
      <c r="G408" s="554"/>
      <c r="H408" s="554"/>
      <c r="I408" s="587"/>
      <c r="J408" s="562">
        <v>55000</v>
      </c>
      <c r="K408" s="563"/>
      <c r="L408" s="561"/>
      <c r="M408" s="561"/>
      <c r="N408" s="588"/>
      <c r="O408" s="588"/>
      <c r="P408" s="588"/>
      <c r="Q408" s="588"/>
      <c r="R408" s="551">
        <f t="shared" si="27"/>
        <v>55000</v>
      </c>
    </row>
    <row r="409" spans="2:18" s="1" customFormat="1" ht="12.75">
      <c r="B409" s="32"/>
      <c r="C409" s="51"/>
      <c r="D409" s="120" t="s">
        <v>203</v>
      </c>
      <c r="E409" s="336" t="s">
        <v>189</v>
      </c>
      <c r="F409" s="531">
        <v>160080</v>
      </c>
      <c r="G409" s="104"/>
      <c r="H409" s="104"/>
      <c r="I409" s="522"/>
      <c r="J409" s="81">
        <v>79735</v>
      </c>
      <c r="K409" s="257"/>
      <c r="L409" s="380"/>
      <c r="M409" s="380"/>
      <c r="N409" s="300"/>
      <c r="O409" s="300"/>
      <c r="P409" s="300"/>
      <c r="Q409" s="300"/>
      <c r="R409" s="24">
        <f t="shared" si="27"/>
        <v>160080</v>
      </c>
    </row>
    <row r="410" spans="2:18" s="1" customFormat="1" ht="25.5">
      <c r="B410" s="32"/>
      <c r="C410" s="51"/>
      <c r="D410" s="120" t="s">
        <v>198</v>
      </c>
      <c r="E410" s="336" t="s">
        <v>176</v>
      </c>
      <c r="F410" s="532">
        <v>21050</v>
      </c>
      <c r="G410" s="104"/>
      <c r="H410" s="104"/>
      <c r="I410" s="522"/>
      <c r="J410" s="81">
        <v>21550</v>
      </c>
      <c r="K410" s="257"/>
      <c r="L410" s="380"/>
      <c r="M410" s="380"/>
      <c r="N410" s="300"/>
      <c r="O410" s="300"/>
      <c r="P410" s="300"/>
      <c r="Q410" s="300"/>
      <c r="R410" s="39">
        <f t="shared" si="27"/>
        <v>21050</v>
      </c>
    </row>
    <row r="411" spans="2:18" s="1" customFormat="1" ht="12.75">
      <c r="B411" s="32"/>
      <c r="C411" s="51"/>
      <c r="D411" s="120" t="s">
        <v>199</v>
      </c>
      <c r="E411" s="336" t="s">
        <v>175</v>
      </c>
      <c r="F411" s="532">
        <v>22684</v>
      </c>
      <c r="G411" s="104"/>
      <c r="H411" s="104"/>
      <c r="I411" s="522"/>
      <c r="J411" s="81">
        <v>28584</v>
      </c>
      <c r="K411" s="257"/>
      <c r="L411" s="380"/>
      <c r="M411" s="380"/>
      <c r="N411" s="300"/>
      <c r="O411" s="300"/>
      <c r="P411" s="300"/>
      <c r="Q411" s="300"/>
      <c r="R411" s="39">
        <f t="shared" si="27"/>
        <v>22684</v>
      </c>
    </row>
    <row r="412" spans="2:18" ht="12.75">
      <c r="B412" s="242" t="s">
        <v>249</v>
      </c>
      <c r="C412" s="242"/>
      <c r="D412" s="242"/>
      <c r="E412" s="337" t="s">
        <v>130</v>
      </c>
      <c r="F412" s="533">
        <f>F361+F371+F373+F375+F377+F400+F407+F405</f>
        <v>3665416</v>
      </c>
      <c r="G412" s="533">
        <f>G361+G371+G373+G375+G377+G400+G407+G405</f>
        <v>0</v>
      </c>
      <c r="H412" s="533">
        <f>H361+H371+H373+H375+H377+H400+H407+H405</f>
        <v>0</v>
      </c>
      <c r="I412" s="381">
        <f aca="true" t="shared" si="28" ref="I412:Q412">I361+I371+I373+I375+I377+I400+I407</f>
        <v>0</v>
      </c>
      <c r="J412" s="243">
        <f t="shared" si="28"/>
        <v>2968123</v>
      </c>
      <c r="K412" s="243">
        <f t="shared" si="28"/>
        <v>0</v>
      </c>
      <c r="L412" s="381">
        <f t="shared" si="28"/>
        <v>0</v>
      </c>
      <c r="M412" s="381">
        <f t="shared" si="28"/>
        <v>0</v>
      </c>
      <c r="N412" s="243">
        <f t="shared" si="28"/>
        <v>0</v>
      </c>
      <c r="O412" s="243">
        <f t="shared" si="28"/>
        <v>0</v>
      </c>
      <c r="P412" s="243">
        <f t="shared" si="28"/>
        <v>0</v>
      </c>
      <c r="Q412" s="243">
        <f t="shared" si="28"/>
        <v>0</v>
      </c>
      <c r="R412" s="542">
        <f t="shared" si="27"/>
        <v>3665416</v>
      </c>
    </row>
    <row r="413" spans="2:18" s="26" customFormat="1" ht="12.75">
      <c r="B413" s="37" t="s">
        <v>131</v>
      </c>
      <c r="C413" s="244" t="s">
        <v>132</v>
      </c>
      <c r="D413" s="52"/>
      <c r="E413" s="335" t="s">
        <v>133</v>
      </c>
      <c r="F413" s="609">
        <f>SUM(F414:F421)</f>
        <v>259617</v>
      </c>
      <c r="G413" s="609">
        <f>SUM(G414:G421)</f>
        <v>0</v>
      </c>
      <c r="H413" s="609">
        <f>SUM(H414:H421)</f>
        <v>0</v>
      </c>
      <c r="I413" s="379">
        <f>SUM(I414:I421)</f>
        <v>0</v>
      </c>
      <c r="J413" s="413">
        <f>SUM(J414:J421)</f>
        <v>0</v>
      </c>
      <c r="K413" s="420">
        <f>L413+M413+N413+O413+Q413</f>
        <v>221089</v>
      </c>
      <c r="L413" s="413">
        <f>SUM(L414:L421)</f>
        <v>144684</v>
      </c>
      <c r="M413" s="379">
        <f>SUM(M414:M421)</f>
        <v>76405</v>
      </c>
      <c r="N413" s="413">
        <f>SUM(N414:N421)</f>
        <v>0</v>
      </c>
      <c r="O413" s="413">
        <f>SUM(O414:O421)</f>
        <v>0</v>
      </c>
      <c r="P413" s="413" t="e">
        <f>SUM(P414:P421)-#REF!</f>
        <v>#REF!</v>
      </c>
      <c r="Q413" s="413">
        <f>SUM(Q414:Q421)</f>
        <v>0</v>
      </c>
      <c r="R413" s="39">
        <f t="shared" si="27"/>
        <v>259617</v>
      </c>
    </row>
    <row r="414" spans="2:18" s="26" customFormat="1" ht="25.5">
      <c r="B414" s="37"/>
      <c r="C414" s="50"/>
      <c r="D414" s="120" t="s">
        <v>201</v>
      </c>
      <c r="E414" s="336" t="s">
        <v>351</v>
      </c>
      <c r="F414" s="531">
        <v>18918</v>
      </c>
      <c r="G414" s="104"/>
      <c r="H414" s="104"/>
      <c r="I414" s="384"/>
      <c r="J414" s="81"/>
      <c r="K414" s="414">
        <f aca="true" t="shared" si="29" ref="K414:K428">L414+M414+N414+O414+Q414</f>
        <v>15613</v>
      </c>
      <c r="L414" s="384">
        <v>9435</v>
      </c>
      <c r="M414" s="384">
        <v>6178</v>
      </c>
      <c r="N414" s="289"/>
      <c r="O414" s="289"/>
      <c r="P414" s="289"/>
      <c r="Q414" s="289"/>
      <c r="R414" s="24">
        <f t="shared" si="27"/>
        <v>18918</v>
      </c>
    </row>
    <row r="415" spans="2:18" s="26" customFormat="1" ht="25.5">
      <c r="B415" s="37"/>
      <c r="C415" s="50"/>
      <c r="D415" s="120" t="s">
        <v>208</v>
      </c>
      <c r="E415" s="336" t="s">
        <v>181</v>
      </c>
      <c r="F415" s="531">
        <v>170819</v>
      </c>
      <c r="G415" s="104"/>
      <c r="H415" s="104"/>
      <c r="I415" s="384"/>
      <c r="J415" s="81"/>
      <c r="K415" s="414">
        <f t="shared" si="29"/>
        <v>141765</v>
      </c>
      <c r="L415" s="384">
        <v>93482</v>
      </c>
      <c r="M415" s="384">
        <v>48283</v>
      </c>
      <c r="N415" s="289"/>
      <c r="O415" s="289"/>
      <c r="P415" s="289"/>
      <c r="Q415" s="289"/>
      <c r="R415" s="24">
        <f t="shared" si="27"/>
        <v>170819</v>
      </c>
    </row>
    <row r="416" spans="2:18" s="26" customFormat="1" ht="25.5">
      <c r="B416" s="37"/>
      <c r="C416" s="50"/>
      <c r="D416" s="120" t="s">
        <v>209</v>
      </c>
      <c r="E416" s="336" t="s">
        <v>182</v>
      </c>
      <c r="F416" s="532">
        <v>12896</v>
      </c>
      <c r="G416" s="104"/>
      <c r="H416" s="104"/>
      <c r="I416" s="384"/>
      <c r="J416" s="81"/>
      <c r="K416" s="414">
        <f t="shared" si="29"/>
        <v>11649</v>
      </c>
      <c r="L416" s="384">
        <v>7381</v>
      </c>
      <c r="M416" s="384">
        <v>4268</v>
      </c>
      <c r="N416" s="289"/>
      <c r="O416" s="289"/>
      <c r="P416" s="289"/>
      <c r="Q416" s="289"/>
      <c r="R416" s="39">
        <f t="shared" si="27"/>
        <v>12896</v>
      </c>
    </row>
    <row r="417" spans="2:18" s="26" customFormat="1" ht="25.5">
      <c r="B417" s="37"/>
      <c r="C417" s="50"/>
      <c r="D417" s="116">
        <v>4110</v>
      </c>
      <c r="E417" s="483" t="s">
        <v>183</v>
      </c>
      <c r="F417" s="389">
        <v>34892</v>
      </c>
      <c r="G417" s="104"/>
      <c r="H417" s="104"/>
      <c r="I417" s="34"/>
      <c r="J417" s="34"/>
      <c r="K417" s="34">
        <f t="shared" si="29"/>
        <v>30097</v>
      </c>
      <c r="L417" s="34">
        <v>19868</v>
      </c>
      <c r="M417" s="34">
        <v>10229</v>
      </c>
      <c r="N417" s="289"/>
      <c r="O417" s="289"/>
      <c r="P417" s="289"/>
      <c r="Q417" s="289"/>
      <c r="R417" s="39">
        <f t="shared" si="27"/>
        <v>34892</v>
      </c>
    </row>
    <row r="418" spans="2:18" s="26" customFormat="1" ht="12.75">
      <c r="B418" s="37"/>
      <c r="C418" s="50"/>
      <c r="D418" s="116">
        <v>4120</v>
      </c>
      <c r="E418" s="483" t="s">
        <v>180</v>
      </c>
      <c r="F418" s="389">
        <v>4965</v>
      </c>
      <c r="G418" s="104"/>
      <c r="H418" s="104"/>
      <c r="I418" s="34"/>
      <c r="J418" s="34"/>
      <c r="K418" s="34">
        <f t="shared" si="29"/>
        <v>4142</v>
      </c>
      <c r="L418" s="34">
        <v>2706</v>
      </c>
      <c r="M418" s="34">
        <v>1436</v>
      </c>
      <c r="N418" s="289"/>
      <c r="O418" s="289"/>
      <c r="P418" s="289"/>
      <c r="Q418" s="289"/>
      <c r="R418" s="39">
        <f t="shared" si="27"/>
        <v>4965</v>
      </c>
    </row>
    <row r="419" spans="2:18" s="26" customFormat="1" ht="25.5">
      <c r="B419" s="21"/>
      <c r="C419" s="136"/>
      <c r="D419" s="150">
        <v>4210</v>
      </c>
      <c r="E419" s="343" t="s">
        <v>176</v>
      </c>
      <c r="F419" s="531">
        <v>4000</v>
      </c>
      <c r="G419" s="104"/>
      <c r="H419" s="104"/>
      <c r="I419" s="386"/>
      <c r="J419" s="227"/>
      <c r="K419" s="414">
        <f t="shared" si="29"/>
        <v>5000</v>
      </c>
      <c r="L419" s="384">
        <v>5000</v>
      </c>
      <c r="M419" s="384">
        <v>0</v>
      </c>
      <c r="N419" s="289"/>
      <c r="O419" s="289"/>
      <c r="P419" s="289"/>
      <c r="Q419" s="289"/>
      <c r="R419" s="24">
        <f t="shared" si="27"/>
        <v>4000</v>
      </c>
    </row>
    <row r="420" spans="2:18" s="26" customFormat="1" ht="25.5" hidden="1">
      <c r="B420" s="21"/>
      <c r="C420" s="50"/>
      <c r="D420" s="116">
        <v>4240</v>
      </c>
      <c r="E420" s="483" t="s">
        <v>188</v>
      </c>
      <c r="F420" s="523"/>
      <c r="G420" s="104"/>
      <c r="H420" s="104"/>
      <c r="I420" s="384"/>
      <c r="J420" s="34"/>
      <c r="K420" s="414">
        <f t="shared" si="29"/>
        <v>2040</v>
      </c>
      <c r="L420" s="384">
        <v>0</v>
      </c>
      <c r="M420" s="384">
        <v>2040</v>
      </c>
      <c r="N420" s="289"/>
      <c r="O420" s="289"/>
      <c r="P420" s="289"/>
      <c r="Q420" s="289"/>
      <c r="R420" s="24">
        <f t="shared" si="27"/>
        <v>0</v>
      </c>
    </row>
    <row r="421" spans="2:18" s="26" customFormat="1" ht="25.5">
      <c r="B421" s="37"/>
      <c r="C421" s="50"/>
      <c r="D421" s="120" t="s">
        <v>210</v>
      </c>
      <c r="E421" s="336" t="s">
        <v>185</v>
      </c>
      <c r="F421" s="531">
        <v>13127</v>
      </c>
      <c r="G421" s="104"/>
      <c r="H421" s="104"/>
      <c r="I421" s="384"/>
      <c r="J421" s="81"/>
      <c r="K421" s="414">
        <f t="shared" si="29"/>
        <v>10783</v>
      </c>
      <c r="L421" s="384">
        <v>6812</v>
      </c>
      <c r="M421" s="384">
        <v>3971</v>
      </c>
      <c r="N421" s="289"/>
      <c r="O421" s="289"/>
      <c r="P421" s="289"/>
      <c r="Q421" s="289"/>
      <c r="R421" s="24">
        <f t="shared" si="27"/>
        <v>13127</v>
      </c>
    </row>
    <row r="422" spans="2:18" s="26" customFormat="1" ht="38.25">
      <c r="B422" s="21" t="s">
        <v>131</v>
      </c>
      <c r="C422" s="240" t="s">
        <v>136</v>
      </c>
      <c r="D422" s="222"/>
      <c r="E422" s="332" t="s">
        <v>137</v>
      </c>
      <c r="F422" s="402">
        <f>SUM(F423:F427)</f>
        <v>20281</v>
      </c>
      <c r="G422" s="76">
        <f>SUM(G423:G427)</f>
        <v>0</v>
      </c>
      <c r="H422" s="647">
        <f>SUM(H423:H427)</f>
        <v>0</v>
      </c>
      <c r="I422" s="496"/>
      <c r="J422" s="297"/>
      <c r="K422" s="420">
        <f t="shared" si="29"/>
        <v>23129</v>
      </c>
      <c r="L422" s="297">
        <f aca="true" t="shared" si="30" ref="L422:Q422">L423+L424+L425+L426+L427</f>
        <v>10606</v>
      </c>
      <c r="M422" s="499">
        <f t="shared" si="30"/>
        <v>5407</v>
      </c>
      <c r="N422" s="427">
        <f t="shared" si="30"/>
        <v>7116</v>
      </c>
      <c r="O422" s="427">
        <f t="shared" si="30"/>
        <v>0</v>
      </c>
      <c r="P422" s="427">
        <f t="shared" si="30"/>
        <v>0</v>
      </c>
      <c r="Q422" s="427">
        <f t="shared" si="30"/>
        <v>0</v>
      </c>
      <c r="R422" s="24">
        <f t="shared" si="27"/>
        <v>20281</v>
      </c>
    </row>
    <row r="423" spans="2:18" s="26" customFormat="1" ht="25.5">
      <c r="B423" s="37"/>
      <c r="C423" s="50"/>
      <c r="D423" s="116">
        <v>4110</v>
      </c>
      <c r="E423" s="343" t="s">
        <v>183</v>
      </c>
      <c r="F423" s="531">
        <v>1826</v>
      </c>
      <c r="G423" s="104"/>
      <c r="H423" s="104"/>
      <c r="I423" s="384"/>
      <c r="J423" s="82"/>
      <c r="K423" s="414">
        <f t="shared" si="29"/>
        <v>2206</v>
      </c>
      <c r="L423" s="380">
        <v>1061</v>
      </c>
      <c r="M423" s="380">
        <v>515</v>
      </c>
      <c r="N423" s="289">
        <v>630</v>
      </c>
      <c r="O423" s="289"/>
      <c r="P423" s="289"/>
      <c r="Q423" s="289"/>
      <c r="R423" s="24">
        <f t="shared" si="27"/>
        <v>1826</v>
      </c>
    </row>
    <row r="424" spans="2:18" s="26" customFormat="1" ht="12.75">
      <c r="B424" s="37"/>
      <c r="C424" s="50"/>
      <c r="D424" s="116">
        <v>4120</v>
      </c>
      <c r="E424" s="343" t="s">
        <v>180</v>
      </c>
      <c r="F424" s="421">
        <v>259</v>
      </c>
      <c r="G424" s="104"/>
      <c r="H424" s="104"/>
      <c r="I424" s="384"/>
      <c r="J424" s="82"/>
      <c r="K424" s="414">
        <f t="shared" si="29"/>
        <v>304</v>
      </c>
      <c r="L424" s="380">
        <v>145</v>
      </c>
      <c r="M424" s="380">
        <v>73</v>
      </c>
      <c r="N424" s="289">
        <v>86</v>
      </c>
      <c r="O424" s="289"/>
      <c r="P424" s="289"/>
      <c r="Q424" s="289"/>
      <c r="R424" s="39">
        <f t="shared" si="27"/>
        <v>259</v>
      </c>
    </row>
    <row r="425" spans="2:18" s="26" customFormat="1" ht="12.75">
      <c r="B425" s="37"/>
      <c r="C425" s="50"/>
      <c r="D425" s="116">
        <v>4170</v>
      </c>
      <c r="E425" s="343" t="s">
        <v>276</v>
      </c>
      <c r="F425" s="421">
        <v>10212</v>
      </c>
      <c r="G425" s="389"/>
      <c r="H425" s="104"/>
      <c r="I425" s="384"/>
      <c r="J425" s="82"/>
      <c r="K425" s="414">
        <f t="shared" si="29"/>
        <v>12219</v>
      </c>
      <c r="L425" s="380">
        <v>5900</v>
      </c>
      <c r="M425" s="380">
        <v>2819</v>
      </c>
      <c r="N425" s="289">
        <v>3500</v>
      </c>
      <c r="O425" s="289"/>
      <c r="P425" s="289"/>
      <c r="Q425" s="289"/>
      <c r="R425" s="24">
        <f t="shared" si="27"/>
        <v>10212</v>
      </c>
    </row>
    <row r="426" spans="2:18" s="26" customFormat="1" ht="25.5">
      <c r="B426" s="37"/>
      <c r="C426" s="50"/>
      <c r="D426" s="116">
        <v>4210</v>
      </c>
      <c r="E426" s="343" t="s">
        <v>176</v>
      </c>
      <c r="F426" s="421">
        <v>600</v>
      </c>
      <c r="G426" s="389"/>
      <c r="H426" s="104"/>
      <c r="I426" s="384"/>
      <c r="J426" s="82"/>
      <c r="K426" s="414">
        <f t="shared" si="29"/>
        <v>400</v>
      </c>
      <c r="L426" s="380">
        <v>0</v>
      </c>
      <c r="M426" s="380">
        <v>0</v>
      </c>
      <c r="N426" s="289">
        <v>400</v>
      </c>
      <c r="O426" s="289"/>
      <c r="P426" s="289"/>
      <c r="Q426" s="289"/>
      <c r="R426" s="39">
        <f t="shared" si="27"/>
        <v>600</v>
      </c>
    </row>
    <row r="427" spans="2:18" s="26" customFormat="1" ht="12.75">
      <c r="B427" s="37"/>
      <c r="C427" s="50"/>
      <c r="D427" s="116">
        <v>4300</v>
      </c>
      <c r="E427" s="343" t="s">
        <v>355</v>
      </c>
      <c r="F427" s="421">
        <v>7384</v>
      </c>
      <c r="G427" s="389"/>
      <c r="H427" s="104"/>
      <c r="I427" s="384"/>
      <c r="J427" s="82"/>
      <c r="K427" s="414">
        <f t="shared" si="29"/>
        <v>8000</v>
      </c>
      <c r="L427" s="389">
        <v>3500</v>
      </c>
      <c r="M427" s="389">
        <v>2000</v>
      </c>
      <c r="N427" s="289">
        <v>2500</v>
      </c>
      <c r="O427" s="289"/>
      <c r="P427" s="289"/>
      <c r="Q427" s="289"/>
      <c r="R427" s="24">
        <f t="shared" si="27"/>
        <v>7384</v>
      </c>
    </row>
    <row r="428" spans="2:18" s="26" customFormat="1" ht="25.5">
      <c r="B428" s="37"/>
      <c r="C428" s="240" t="s">
        <v>347</v>
      </c>
      <c r="D428" s="116"/>
      <c r="E428" s="500" t="s">
        <v>328</v>
      </c>
      <c r="F428" s="402">
        <f>F429+F430</f>
        <v>60080</v>
      </c>
      <c r="G428" s="76">
        <f>G429+G430</f>
        <v>0</v>
      </c>
      <c r="H428" s="376">
        <f>H429+H430</f>
        <v>0</v>
      </c>
      <c r="I428" s="387"/>
      <c r="J428" s="86"/>
      <c r="K428" s="420">
        <f t="shared" si="29"/>
        <v>9408</v>
      </c>
      <c r="L428" s="389">
        <v>3136</v>
      </c>
      <c r="M428" s="389">
        <v>2240</v>
      </c>
      <c r="N428" s="289">
        <v>4032</v>
      </c>
      <c r="O428" s="289"/>
      <c r="P428" s="289"/>
      <c r="Q428" s="289"/>
      <c r="R428" s="39">
        <f t="shared" si="27"/>
        <v>60080</v>
      </c>
    </row>
    <row r="429" spans="2:18" s="26" customFormat="1" ht="38.25">
      <c r="B429" s="37"/>
      <c r="C429" s="299"/>
      <c r="D429" s="116">
        <v>2030</v>
      </c>
      <c r="E429" s="356" t="s">
        <v>366</v>
      </c>
      <c r="F429" s="421"/>
      <c r="G429" s="76">
        <v>0</v>
      </c>
      <c r="H429" s="376"/>
      <c r="I429" s="387"/>
      <c r="J429" s="86"/>
      <c r="K429" s="420"/>
      <c r="L429" s="389"/>
      <c r="M429" s="389"/>
      <c r="N429" s="289"/>
      <c r="O429" s="289"/>
      <c r="P429" s="289"/>
      <c r="Q429" s="289"/>
      <c r="R429" s="39">
        <f t="shared" si="27"/>
        <v>0</v>
      </c>
    </row>
    <row r="430" spans="2:18" s="26" customFormat="1" ht="12.75">
      <c r="B430" s="37"/>
      <c r="C430" s="50"/>
      <c r="D430" s="116">
        <v>3240</v>
      </c>
      <c r="E430" s="343" t="s">
        <v>329</v>
      </c>
      <c r="F430" s="421">
        <v>60080</v>
      </c>
      <c r="G430" s="104"/>
      <c r="H430" s="389"/>
      <c r="I430" s="34"/>
      <c r="J430" s="82"/>
      <c r="K430" s="414">
        <f>L430+M430+N430+O430+Q430</f>
        <v>9408</v>
      </c>
      <c r="L430" s="389">
        <v>3136</v>
      </c>
      <c r="M430" s="389">
        <v>2240</v>
      </c>
      <c r="N430" s="289">
        <v>4032</v>
      </c>
      <c r="O430" s="289"/>
      <c r="P430" s="289"/>
      <c r="Q430" s="289"/>
      <c r="R430" s="39">
        <f t="shared" si="27"/>
        <v>60080</v>
      </c>
    </row>
    <row r="431" spans="2:18" ht="25.5">
      <c r="B431" s="242" t="s">
        <v>131</v>
      </c>
      <c r="C431" s="242"/>
      <c r="D431" s="242"/>
      <c r="E431" s="337" t="s">
        <v>140</v>
      </c>
      <c r="F431" s="409">
        <f>F413+F422+F428</f>
        <v>339978</v>
      </c>
      <c r="G431" s="243">
        <f>G413+G422+G428</f>
        <v>0</v>
      </c>
      <c r="H431" s="381">
        <f>H413+H422+H428</f>
        <v>0</v>
      </c>
      <c r="I431" s="243"/>
      <c r="J431" s="243"/>
      <c r="K431" s="410">
        <f aca="true" t="shared" si="31" ref="K431:R431">K413+K422+K428</f>
        <v>253626</v>
      </c>
      <c r="L431" s="381">
        <f t="shared" si="31"/>
        <v>158426</v>
      </c>
      <c r="M431" s="381">
        <f t="shared" si="31"/>
        <v>84052</v>
      </c>
      <c r="N431" s="243">
        <f t="shared" si="31"/>
        <v>11148</v>
      </c>
      <c r="O431" s="243">
        <f t="shared" si="31"/>
        <v>0</v>
      </c>
      <c r="P431" s="243" t="e">
        <f t="shared" si="31"/>
        <v>#REF!</v>
      </c>
      <c r="Q431" s="243">
        <f t="shared" si="31"/>
        <v>0</v>
      </c>
      <c r="R431" s="409">
        <f t="shared" si="31"/>
        <v>339978</v>
      </c>
    </row>
    <row r="432" spans="2:18" s="26" customFormat="1" ht="25.5">
      <c r="B432" s="136" t="s">
        <v>141</v>
      </c>
      <c r="C432" s="240" t="s">
        <v>142</v>
      </c>
      <c r="D432" s="307"/>
      <c r="E432" s="363" t="s">
        <v>143</v>
      </c>
      <c r="F432" s="402">
        <f>F433+F434</f>
        <v>7160000</v>
      </c>
      <c r="G432" s="76">
        <f>G433</f>
        <v>0</v>
      </c>
      <c r="H432" s="643">
        <f>H433</f>
        <v>0</v>
      </c>
      <c r="I432" s="220">
        <f>SUM(I433)</f>
        <v>150000</v>
      </c>
      <c r="J432" s="220"/>
      <c r="K432" s="401"/>
      <c r="L432" s="375"/>
      <c r="M432" s="375"/>
      <c r="N432" s="305"/>
      <c r="O432" s="305"/>
      <c r="P432" s="305"/>
      <c r="Q432" s="305"/>
      <c r="R432" s="24">
        <f t="shared" si="27"/>
        <v>7160000</v>
      </c>
    </row>
    <row r="433" spans="2:18" s="26" customFormat="1" ht="12.75">
      <c r="B433" s="225"/>
      <c r="C433" s="225"/>
      <c r="D433" s="226">
        <v>4270</v>
      </c>
      <c r="E433" s="359" t="s">
        <v>177</v>
      </c>
      <c r="F433" s="421">
        <v>160000</v>
      </c>
      <c r="G433" s="104"/>
      <c r="H433" s="389"/>
      <c r="I433" s="223">
        <v>150000</v>
      </c>
      <c r="J433" s="223"/>
      <c r="K433" s="439"/>
      <c r="L433" s="394"/>
      <c r="M433" s="394"/>
      <c r="N433" s="304"/>
      <c r="O433" s="304"/>
      <c r="P433" s="304"/>
      <c r="Q433" s="304"/>
      <c r="R433" s="24">
        <f t="shared" si="27"/>
        <v>160000</v>
      </c>
    </row>
    <row r="434" spans="2:18" s="26" customFormat="1" ht="89.25">
      <c r="B434" s="225"/>
      <c r="C434" s="225"/>
      <c r="D434" s="226">
        <v>6010</v>
      </c>
      <c r="E434" s="359" t="s">
        <v>417</v>
      </c>
      <c r="F434" s="421">
        <v>7000000</v>
      </c>
      <c r="G434" s="389"/>
      <c r="H434" s="389"/>
      <c r="I434" s="223"/>
      <c r="J434" s="223"/>
      <c r="K434" s="439"/>
      <c r="L434" s="394"/>
      <c r="M434" s="394"/>
      <c r="N434" s="304"/>
      <c r="O434" s="304"/>
      <c r="P434" s="304"/>
      <c r="Q434" s="304"/>
      <c r="R434" s="24">
        <f t="shared" si="27"/>
        <v>7000000</v>
      </c>
    </row>
    <row r="435" spans="2:18" s="26" customFormat="1" ht="12.75">
      <c r="B435" s="50" t="s">
        <v>141</v>
      </c>
      <c r="C435" s="244" t="s">
        <v>144</v>
      </c>
      <c r="D435" s="236"/>
      <c r="E435" s="233" t="s">
        <v>145</v>
      </c>
      <c r="F435" s="402">
        <f>F436+F437+F438+F439+F440</f>
        <v>170000</v>
      </c>
      <c r="G435" s="376">
        <f>G436+G437+G438+G439+G440</f>
        <v>0</v>
      </c>
      <c r="H435" s="402">
        <f>H436+H437+H438+H439+H440</f>
        <v>0</v>
      </c>
      <c r="I435" s="231">
        <f>SUM(I439:I440)</f>
        <v>125000</v>
      </c>
      <c r="J435" s="231"/>
      <c r="K435" s="407"/>
      <c r="L435" s="379"/>
      <c r="M435" s="379"/>
      <c r="N435" s="289"/>
      <c r="O435" s="289"/>
      <c r="P435" s="289"/>
      <c r="Q435" s="289"/>
      <c r="R435" s="39">
        <f t="shared" si="27"/>
        <v>170000</v>
      </c>
    </row>
    <row r="436" spans="2:18" s="26" customFormat="1" ht="25.5">
      <c r="B436" s="37"/>
      <c r="C436" s="50"/>
      <c r="D436" s="116">
        <v>4110</v>
      </c>
      <c r="E436" s="343" t="s">
        <v>183</v>
      </c>
      <c r="F436" s="532">
        <v>1700</v>
      </c>
      <c r="G436" s="104"/>
      <c r="H436" s="104"/>
      <c r="I436" s="384"/>
      <c r="J436" s="82"/>
      <c r="K436" s="414">
        <f>L436+M436+N436+O436+Q436</f>
        <v>2206</v>
      </c>
      <c r="L436" s="380">
        <v>1061</v>
      </c>
      <c r="M436" s="380">
        <v>515</v>
      </c>
      <c r="N436" s="289">
        <v>630</v>
      </c>
      <c r="O436" s="289"/>
      <c r="P436" s="289"/>
      <c r="Q436" s="289"/>
      <c r="R436" s="39">
        <f>F436+G436-H436</f>
        <v>1700</v>
      </c>
    </row>
    <row r="437" spans="2:18" s="26" customFormat="1" ht="12.75">
      <c r="B437" s="37"/>
      <c r="C437" s="50"/>
      <c r="D437" s="116">
        <v>4120</v>
      </c>
      <c r="E437" s="343" t="s">
        <v>180</v>
      </c>
      <c r="F437" s="421">
        <v>240</v>
      </c>
      <c r="G437" s="104"/>
      <c r="H437" s="104"/>
      <c r="I437" s="384"/>
      <c r="J437" s="82"/>
      <c r="K437" s="414">
        <f>L437+M437+N437+O437+Q437</f>
        <v>304</v>
      </c>
      <c r="L437" s="380">
        <v>145</v>
      </c>
      <c r="M437" s="380">
        <v>73</v>
      </c>
      <c r="N437" s="289">
        <v>86</v>
      </c>
      <c r="O437" s="289"/>
      <c r="P437" s="289"/>
      <c r="Q437" s="289"/>
      <c r="R437" s="39">
        <f>F437+G437-H437</f>
        <v>240</v>
      </c>
    </row>
    <row r="438" spans="2:18" s="26" customFormat="1" ht="12.75">
      <c r="B438" s="141"/>
      <c r="C438" s="50"/>
      <c r="D438" s="116">
        <v>4170</v>
      </c>
      <c r="E438" s="343" t="s">
        <v>276</v>
      </c>
      <c r="F438" s="532">
        <v>9440</v>
      </c>
      <c r="G438" s="104"/>
      <c r="H438" s="104"/>
      <c r="I438" s="384"/>
      <c r="J438" s="82"/>
      <c r="K438" s="414">
        <f>L438+M438+N438+O438+Q438</f>
        <v>12219</v>
      </c>
      <c r="L438" s="380">
        <v>5900</v>
      </c>
      <c r="M438" s="380">
        <v>2819</v>
      </c>
      <c r="N438" s="289">
        <v>3500</v>
      </c>
      <c r="O438" s="289"/>
      <c r="P438" s="289"/>
      <c r="Q438" s="289"/>
      <c r="R438" s="24">
        <f>F438+G438-H438</f>
        <v>9440</v>
      </c>
    </row>
    <row r="439" spans="2:18" s="26" customFormat="1" ht="25.5">
      <c r="B439" s="50"/>
      <c r="C439" s="50"/>
      <c r="D439" s="116">
        <v>4210</v>
      </c>
      <c r="E439" s="343" t="s">
        <v>176</v>
      </c>
      <c r="F439" s="434">
        <v>10000</v>
      </c>
      <c r="G439" s="519"/>
      <c r="H439" s="519"/>
      <c r="I439" s="34">
        <v>5000</v>
      </c>
      <c r="J439" s="34"/>
      <c r="K439" s="414"/>
      <c r="L439" s="384"/>
      <c r="M439" s="384"/>
      <c r="N439" s="289"/>
      <c r="O439" s="289"/>
      <c r="P439" s="289"/>
      <c r="Q439" s="289"/>
      <c r="R439" s="24">
        <f t="shared" si="27"/>
        <v>10000</v>
      </c>
    </row>
    <row r="440" spans="2:18" s="26" customFormat="1" ht="12.75">
      <c r="B440" s="50"/>
      <c r="C440" s="50"/>
      <c r="D440" s="116">
        <v>4300</v>
      </c>
      <c r="E440" s="343" t="s">
        <v>175</v>
      </c>
      <c r="F440" s="434">
        <v>148620</v>
      </c>
      <c r="G440" s="519"/>
      <c r="H440" s="519"/>
      <c r="I440" s="34">
        <v>120000</v>
      </c>
      <c r="J440" s="34"/>
      <c r="K440" s="414"/>
      <c r="L440" s="384"/>
      <c r="M440" s="384"/>
      <c r="N440" s="289"/>
      <c r="O440" s="289"/>
      <c r="P440" s="289"/>
      <c r="Q440" s="289"/>
      <c r="R440" s="24">
        <f t="shared" si="27"/>
        <v>148620</v>
      </c>
    </row>
    <row r="441" spans="2:18" s="26" customFormat="1" ht="25.5">
      <c r="B441" s="50" t="s">
        <v>141</v>
      </c>
      <c r="C441" s="244" t="s">
        <v>146</v>
      </c>
      <c r="D441" s="116"/>
      <c r="E441" s="335" t="s">
        <v>147</v>
      </c>
      <c r="F441" s="402">
        <f>F442+F443</f>
        <v>155000</v>
      </c>
      <c r="G441" s="76">
        <f>G442+G443</f>
        <v>0</v>
      </c>
      <c r="H441" s="643">
        <f>H442+H443</f>
        <v>0</v>
      </c>
      <c r="I441" s="231">
        <f>SUM(I442:I443)</f>
        <v>55000</v>
      </c>
      <c r="J441" s="231"/>
      <c r="K441" s="407"/>
      <c r="L441" s="379"/>
      <c r="M441" s="379"/>
      <c r="N441" s="289"/>
      <c r="O441" s="289"/>
      <c r="P441" s="289"/>
      <c r="Q441" s="289"/>
      <c r="R441" s="24">
        <f t="shared" si="27"/>
        <v>155000</v>
      </c>
    </row>
    <row r="442" spans="2:18" s="26" customFormat="1" ht="25.5">
      <c r="B442" s="50"/>
      <c r="C442" s="50"/>
      <c r="D442" s="116">
        <v>4210</v>
      </c>
      <c r="E442" s="343" t="s">
        <v>176</v>
      </c>
      <c r="F442" s="421">
        <v>10000</v>
      </c>
      <c r="G442" s="104"/>
      <c r="H442" s="519"/>
      <c r="I442" s="34">
        <v>10000</v>
      </c>
      <c r="J442" s="34"/>
      <c r="K442" s="414"/>
      <c r="L442" s="384"/>
      <c r="M442" s="384"/>
      <c r="N442" s="289"/>
      <c r="O442" s="289"/>
      <c r="P442" s="289"/>
      <c r="Q442" s="289"/>
      <c r="R442" s="24">
        <f t="shared" si="27"/>
        <v>10000</v>
      </c>
    </row>
    <row r="443" spans="2:18" s="26" customFormat="1" ht="12.75">
      <c r="B443" s="50"/>
      <c r="C443" s="50"/>
      <c r="D443" s="116">
        <v>4300</v>
      </c>
      <c r="E443" s="343" t="s">
        <v>355</v>
      </c>
      <c r="F443" s="421">
        <v>145000</v>
      </c>
      <c r="G443" s="104"/>
      <c r="H443" s="389"/>
      <c r="I443" s="34">
        <v>45000</v>
      </c>
      <c r="J443" s="34"/>
      <c r="K443" s="414"/>
      <c r="L443" s="384"/>
      <c r="M443" s="384"/>
      <c r="N443" s="289"/>
      <c r="O443" s="289"/>
      <c r="P443" s="289"/>
      <c r="Q443" s="289"/>
      <c r="R443" s="24">
        <f t="shared" si="27"/>
        <v>145000</v>
      </c>
    </row>
    <row r="444" spans="2:18" s="26" customFormat="1" ht="25.5">
      <c r="B444" s="21" t="s">
        <v>141</v>
      </c>
      <c r="C444" s="244" t="s">
        <v>148</v>
      </c>
      <c r="D444" s="52"/>
      <c r="E444" s="335" t="s">
        <v>236</v>
      </c>
      <c r="F444" s="413">
        <f>SUM(F445:F450)</f>
        <v>1440000</v>
      </c>
      <c r="G444" s="231">
        <f>SUM(G445:G450)</f>
        <v>0</v>
      </c>
      <c r="H444" s="379">
        <f>SUM(H445:H450)</f>
        <v>0</v>
      </c>
      <c r="I444" s="231">
        <f>SUM(I445:I450)</f>
        <v>1330000</v>
      </c>
      <c r="J444" s="231">
        <f>SUM(J446:J450)</f>
        <v>0</v>
      </c>
      <c r="K444" s="407">
        <f>SUM(K446:K450)</f>
        <v>0</v>
      </c>
      <c r="L444" s="379"/>
      <c r="M444" s="379"/>
      <c r="N444" s="289"/>
      <c r="O444" s="289"/>
      <c r="P444" s="289"/>
      <c r="Q444" s="289"/>
      <c r="R444" s="24">
        <f t="shared" si="27"/>
        <v>1440000</v>
      </c>
    </row>
    <row r="445" spans="2:18" s="26" customFormat="1" ht="13.5" thickBot="1">
      <c r="B445" s="537"/>
      <c r="C445" s="267"/>
      <c r="D445" s="456" t="s">
        <v>277</v>
      </c>
      <c r="E445" s="589" t="s">
        <v>327</v>
      </c>
      <c r="F445" s="441">
        <v>15000</v>
      </c>
      <c r="G445" s="524"/>
      <c r="H445" s="524"/>
      <c r="I445" s="579">
        <v>15000</v>
      </c>
      <c r="J445" s="275"/>
      <c r="K445" s="590"/>
      <c r="L445" s="591"/>
      <c r="M445" s="591"/>
      <c r="N445" s="582"/>
      <c r="O445" s="582"/>
      <c r="P445" s="582"/>
      <c r="Q445" s="582"/>
      <c r="R445" s="553">
        <f t="shared" si="27"/>
        <v>15000</v>
      </c>
    </row>
    <row r="446" spans="2:18" s="26" customFormat="1" ht="25.5" customHeight="1">
      <c r="B446" s="557"/>
      <c r="C446" s="558"/>
      <c r="D446" s="583" t="s">
        <v>198</v>
      </c>
      <c r="E446" s="584" t="s">
        <v>176</v>
      </c>
      <c r="F446" s="592">
        <v>35000</v>
      </c>
      <c r="G446" s="593"/>
      <c r="H446" s="593"/>
      <c r="I446" s="572">
        <v>35000</v>
      </c>
      <c r="J446" s="562"/>
      <c r="K446" s="574"/>
      <c r="L446" s="571"/>
      <c r="M446" s="571"/>
      <c r="N446" s="564"/>
      <c r="O446" s="564"/>
      <c r="P446" s="564"/>
      <c r="Q446" s="564"/>
      <c r="R446" s="551">
        <f t="shared" si="27"/>
        <v>35000</v>
      </c>
    </row>
    <row r="447" spans="2:18" s="26" customFormat="1" ht="12.75">
      <c r="B447" s="37"/>
      <c r="C447" s="50"/>
      <c r="D447" s="316" t="s">
        <v>212</v>
      </c>
      <c r="E447" s="343" t="s">
        <v>178</v>
      </c>
      <c r="F447" s="421">
        <v>700000</v>
      </c>
      <c r="G447" s="389"/>
      <c r="H447" s="389"/>
      <c r="I447" s="34">
        <v>700000</v>
      </c>
      <c r="J447" s="81"/>
      <c r="K447" s="414"/>
      <c r="L447" s="384"/>
      <c r="M447" s="384"/>
      <c r="N447" s="289"/>
      <c r="O447" s="289"/>
      <c r="P447" s="289"/>
      <c r="Q447" s="289"/>
      <c r="R447" s="24">
        <f t="shared" si="27"/>
        <v>700000</v>
      </c>
    </row>
    <row r="448" spans="2:18" s="26" customFormat="1" ht="12.75">
      <c r="B448" s="37"/>
      <c r="C448" s="50"/>
      <c r="D448" s="120" t="s">
        <v>204</v>
      </c>
      <c r="E448" s="343" t="s">
        <v>177</v>
      </c>
      <c r="F448" s="421">
        <v>300000</v>
      </c>
      <c r="G448" s="389"/>
      <c r="H448" s="389"/>
      <c r="I448" s="34">
        <v>320000</v>
      </c>
      <c r="J448" s="81"/>
      <c r="K448" s="414"/>
      <c r="L448" s="384"/>
      <c r="M448" s="384"/>
      <c r="N448" s="289"/>
      <c r="O448" s="289"/>
      <c r="P448" s="289"/>
      <c r="Q448" s="289"/>
      <c r="R448" s="39">
        <f t="shared" si="27"/>
        <v>300000</v>
      </c>
    </row>
    <row r="449" spans="2:18" s="26" customFormat="1" ht="12.75">
      <c r="B449" s="37"/>
      <c r="C449" s="50"/>
      <c r="D449" s="120" t="s">
        <v>199</v>
      </c>
      <c r="E449" s="343" t="s">
        <v>355</v>
      </c>
      <c r="F449" s="421">
        <v>50000</v>
      </c>
      <c r="G449" s="389"/>
      <c r="H449" s="389"/>
      <c r="I449" s="34">
        <v>30000</v>
      </c>
      <c r="J449" s="81"/>
      <c r="K449" s="414"/>
      <c r="L449" s="384"/>
      <c r="M449" s="384"/>
      <c r="N449" s="289"/>
      <c r="O449" s="289"/>
      <c r="P449" s="289"/>
      <c r="Q449" s="289"/>
      <c r="R449" s="39">
        <f t="shared" si="27"/>
        <v>50000</v>
      </c>
    </row>
    <row r="450" spans="2:18" s="1" customFormat="1" ht="25.5">
      <c r="B450" s="51"/>
      <c r="C450" s="51" t="s">
        <v>0</v>
      </c>
      <c r="D450" s="201" t="s">
        <v>15</v>
      </c>
      <c r="E450" s="344" t="s">
        <v>174</v>
      </c>
      <c r="F450" s="402">
        <f>SUM(F451:F453)</f>
        <v>340000</v>
      </c>
      <c r="G450" s="76">
        <f>SUM(G451:G453)</f>
        <v>0</v>
      </c>
      <c r="H450" s="376">
        <f>SUM(H451:H453)</f>
        <v>0</v>
      </c>
      <c r="I450" s="91">
        <f>I451+I452+I453</f>
        <v>230000</v>
      </c>
      <c r="J450" s="105"/>
      <c r="K450" s="422"/>
      <c r="L450" s="388"/>
      <c r="M450" s="388"/>
      <c r="N450" s="300"/>
      <c r="O450" s="300"/>
      <c r="P450" s="300"/>
      <c r="Q450" s="300"/>
      <c r="R450" s="24">
        <f t="shared" si="27"/>
        <v>340000</v>
      </c>
    </row>
    <row r="451" spans="2:18" s="1" customFormat="1" ht="22.5">
      <c r="B451" s="51"/>
      <c r="C451" s="51"/>
      <c r="D451" s="287" t="s">
        <v>239</v>
      </c>
      <c r="E451" s="354" t="s">
        <v>330</v>
      </c>
      <c r="F451" s="424">
        <v>300000</v>
      </c>
      <c r="G451" s="281"/>
      <c r="H451" s="281"/>
      <c r="I451" s="282">
        <v>80000</v>
      </c>
      <c r="J451" s="282"/>
      <c r="K451" s="425"/>
      <c r="L451" s="377"/>
      <c r="M451" s="377"/>
      <c r="N451" s="300"/>
      <c r="O451" s="300"/>
      <c r="P451" s="300"/>
      <c r="Q451" s="300"/>
      <c r="R451" s="24">
        <f t="shared" si="27"/>
        <v>300000</v>
      </c>
    </row>
    <row r="452" spans="2:18" s="1" customFormat="1" ht="22.5">
      <c r="B452" s="51"/>
      <c r="C452" s="51"/>
      <c r="D452" s="287" t="s">
        <v>240</v>
      </c>
      <c r="E452" s="354" t="s">
        <v>418</v>
      </c>
      <c r="F452" s="424">
        <v>40000</v>
      </c>
      <c r="G452" s="281"/>
      <c r="H452" s="281"/>
      <c r="I452" s="282">
        <v>50000</v>
      </c>
      <c r="J452" s="282"/>
      <c r="K452" s="425"/>
      <c r="L452" s="377"/>
      <c r="M452" s="377"/>
      <c r="N452" s="300"/>
      <c r="O452" s="300"/>
      <c r="P452" s="300"/>
      <c r="Q452" s="300"/>
      <c r="R452" s="39">
        <f t="shared" si="27"/>
        <v>40000</v>
      </c>
    </row>
    <row r="453" spans="2:18" s="1" customFormat="1" ht="22.5" hidden="1">
      <c r="B453" s="51"/>
      <c r="C453" s="51"/>
      <c r="D453" s="287" t="s">
        <v>10</v>
      </c>
      <c r="E453" s="354" t="s">
        <v>330</v>
      </c>
      <c r="F453" s="424"/>
      <c r="G453" s="281"/>
      <c r="H453" s="281"/>
      <c r="I453" s="282">
        <v>100000</v>
      </c>
      <c r="J453" s="282"/>
      <c r="K453" s="425"/>
      <c r="L453" s="377"/>
      <c r="M453" s="377"/>
      <c r="N453" s="300"/>
      <c r="O453" s="300"/>
      <c r="P453" s="300"/>
      <c r="Q453" s="300"/>
      <c r="R453" s="39">
        <f t="shared" si="27"/>
        <v>0</v>
      </c>
    </row>
    <row r="454" spans="2:18" s="26" customFormat="1" ht="12.75">
      <c r="B454" s="37" t="s">
        <v>141</v>
      </c>
      <c r="C454" s="244" t="s">
        <v>150</v>
      </c>
      <c r="D454" s="52"/>
      <c r="E454" s="335" t="s">
        <v>21</v>
      </c>
      <c r="F454" s="402">
        <f>SUM(F455:F456)</f>
        <v>45000</v>
      </c>
      <c r="G454" s="376">
        <f>SUM(G455:G456)</f>
        <v>0</v>
      </c>
      <c r="H454" s="376"/>
      <c r="I454" s="231">
        <f>SUM(I455+I456)</f>
        <v>40000</v>
      </c>
      <c r="J454" s="231"/>
      <c r="K454" s="407"/>
      <c r="L454" s="379"/>
      <c r="M454" s="379"/>
      <c r="N454" s="289"/>
      <c r="O454" s="289"/>
      <c r="P454" s="289"/>
      <c r="Q454" s="289"/>
      <c r="R454" s="24">
        <f t="shared" si="27"/>
        <v>45000</v>
      </c>
    </row>
    <row r="455" spans="2:18" s="26" customFormat="1" ht="12.75">
      <c r="B455" s="37"/>
      <c r="C455" s="50"/>
      <c r="D455" s="120" t="s">
        <v>199</v>
      </c>
      <c r="E455" s="356" t="s">
        <v>355</v>
      </c>
      <c r="F455" s="421">
        <v>45000</v>
      </c>
      <c r="G455" s="389"/>
      <c r="H455" s="389"/>
      <c r="I455" s="34">
        <v>40000</v>
      </c>
      <c r="J455" s="82"/>
      <c r="K455" s="257"/>
      <c r="L455" s="380"/>
      <c r="M455" s="380"/>
      <c r="N455" s="289"/>
      <c r="O455" s="289"/>
      <c r="P455" s="289"/>
      <c r="Q455" s="289"/>
      <c r="R455" s="39">
        <f t="shared" si="27"/>
        <v>45000</v>
      </c>
    </row>
    <row r="456" spans="2:18" s="26" customFormat="1" ht="12.75">
      <c r="B456" s="21"/>
      <c r="C456" s="136"/>
      <c r="D456" s="219" t="s">
        <v>200</v>
      </c>
      <c r="E456" s="357" t="s">
        <v>186</v>
      </c>
      <c r="F456" s="434">
        <f>I456+J456+K456</f>
        <v>0</v>
      </c>
      <c r="G456" s="519"/>
      <c r="H456" s="519"/>
      <c r="I456" s="134">
        <v>0</v>
      </c>
      <c r="J456" s="79"/>
      <c r="K456" s="128"/>
      <c r="L456" s="380"/>
      <c r="M456" s="380"/>
      <c r="N456" s="289"/>
      <c r="O456" s="289"/>
      <c r="P456" s="289"/>
      <c r="Q456" s="289"/>
      <c r="R456" s="24">
        <f t="shared" si="27"/>
        <v>0</v>
      </c>
    </row>
    <row r="457" spans="2:18" ht="25.5">
      <c r="B457" s="242" t="s">
        <v>141</v>
      </c>
      <c r="C457" s="242"/>
      <c r="D457" s="242"/>
      <c r="E457" s="337" t="s">
        <v>151</v>
      </c>
      <c r="F457" s="409">
        <f aca="true" t="shared" si="32" ref="F457:K457">F432+F435+F441+F444+F454</f>
        <v>8970000</v>
      </c>
      <c r="G457" s="243">
        <f t="shared" si="32"/>
        <v>0</v>
      </c>
      <c r="H457" s="381">
        <f t="shared" si="32"/>
        <v>0</v>
      </c>
      <c r="I457" s="243">
        <f t="shared" si="32"/>
        <v>1700000</v>
      </c>
      <c r="J457" s="243">
        <f t="shared" si="32"/>
        <v>0</v>
      </c>
      <c r="K457" s="243">
        <f t="shared" si="32"/>
        <v>0</v>
      </c>
      <c r="L457" s="497"/>
      <c r="M457" s="381"/>
      <c r="N457" s="507"/>
      <c r="O457" s="451"/>
      <c r="P457" s="451"/>
      <c r="Q457" s="451"/>
      <c r="R457" s="527">
        <f t="shared" si="27"/>
        <v>8970000</v>
      </c>
    </row>
    <row r="458" spans="2:18" s="26" customFormat="1" ht="12.75">
      <c r="B458" s="21" t="s">
        <v>152</v>
      </c>
      <c r="C458" s="240" t="s">
        <v>155</v>
      </c>
      <c r="D458" s="222"/>
      <c r="E458" s="332" t="s">
        <v>156</v>
      </c>
      <c r="F458" s="402">
        <f>F459</f>
        <v>116100</v>
      </c>
      <c r="G458" s="76">
        <f>G459</f>
        <v>0</v>
      </c>
      <c r="H458" s="376"/>
      <c r="I458" s="231">
        <f>SUM(I459:I459)</f>
        <v>100015</v>
      </c>
      <c r="J458" s="231"/>
      <c r="K458" s="231"/>
      <c r="L458" s="231"/>
      <c r="M458" s="231"/>
      <c r="N458" s="289"/>
      <c r="O458" s="289"/>
      <c r="P458" s="289"/>
      <c r="Q458" s="289"/>
      <c r="R458" s="39">
        <f t="shared" si="27"/>
        <v>116100</v>
      </c>
    </row>
    <row r="459" spans="2:18" s="26" customFormat="1" ht="25.5">
      <c r="B459" s="37"/>
      <c r="C459" s="50"/>
      <c r="D459" s="120" t="s">
        <v>288</v>
      </c>
      <c r="E459" s="336" t="s">
        <v>289</v>
      </c>
      <c r="F459" s="421">
        <v>116100</v>
      </c>
      <c r="G459" s="389"/>
      <c r="H459" s="104"/>
      <c r="I459" s="34">
        <v>100015</v>
      </c>
      <c r="J459" s="39"/>
      <c r="K459" s="39"/>
      <c r="L459" s="39"/>
      <c r="M459" s="39"/>
      <c r="N459" s="289"/>
      <c r="O459" s="289"/>
      <c r="P459" s="289"/>
      <c r="Q459" s="289"/>
      <c r="R459" s="39">
        <f t="shared" si="27"/>
        <v>116100</v>
      </c>
    </row>
    <row r="460" spans="2:18" s="26" customFormat="1" ht="12.75">
      <c r="B460" s="37" t="s">
        <v>152</v>
      </c>
      <c r="C460" s="244" t="s">
        <v>229</v>
      </c>
      <c r="D460" s="237"/>
      <c r="E460" s="123" t="s">
        <v>21</v>
      </c>
      <c r="F460" s="402">
        <f>SUM(F461:F467)</f>
        <v>183300</v>
      </c>
      <c r="G460" s="376">
        <f>SUM(G461:G467)</f>
        <v>0</v>
      </c>
      <c r="H460" s="376">
        <f>SUM(H461:H467)</f>
        <v>0</v>
      </c>
      <c r="I460" s="231">
        <f>SUM(I465:I467)+I461</f>
        <v>158300</v>
      </c>
      <c r="J460" s="231">
        <f>SUM(J465:J467)+J461</f>
        <v>0</v>
      </c>
      <c r="K460" s="231">
        <f>SUM(K465:K467)+K461</f>
        <v>0</v>
      </c>
      <c r="L460" s="231">
        <f>SUM(L465:L467)+L461</f>
        <v>0</v>
      </c>
      <c r="M460" s="379"/>
      <c r="N460" s="289"/>
      <c r="O460" s="289"/>
      <c r="P460" s="289"/>
      <c r="Q460" s="289"/>
      <c r="R460" s="24">
        <f t="shared" si="27"/>
        <v>183300</v>
      </c>
    </row>
    <row r="461" spans="2:18" s="26" customFormat="1" ht="48">
      <c r="B461" s="21"/>
      <c r="C461" s="299"/>
      <c r="D461" s="219" t="s">
        <v>128</v>
      </c>
      <c r="E461" s="367" t="s">
        <v>309</v>
      </c>
      <c r="F461" s="421">
        <v>118000</v>
      </c>
      <c r="G461" s="519"/>
      <c r="H461" s="519"/>
      <c r="I461" s="134">
        <v>80000</v>
      </c>
      <c r="J461" s="231"/>
      <c r="K461" s="407"/>
      <c r="L461" s="379"/>
      <c r="M461" s="379"/>
      <c r="N461" s="289"/>
      <c r="O461" s="289"/>
      <c r="P461" s="289"/>
      <c r="Q461" s="289"/>
      <c r="R461" s="24">
        <f t="shared" si="27"/>
        <v>118000</v>
      </c>
    </row>
    <row r="462" spans="2:18" s="26" customFormat="1" ht="25.5">
      <c r="B462" s="537"/>
      <c r="C462" s="267"/>
      <c r="D462" s="116">
        <v>4110</v>
      </c>
      <c r="E462" s="343" t="s">
        <v>183</v>
      </c>
      <c r="F462" s="421">
        <v>4140</v>
      </c>
      <c r="G462" s="104"/>
      <c r="H462" s="104"/>
      <c r="I462" s="540"/>
      <c r="J462" s="541"/>
      <c r="K462" s="444"/>
      <c r="L462" s="379"/>
      <c r="M462" s="379"/>
      <c r="N462" s="289"/>
      <c r="O462" s="289"/>
      <c r="P462" s="289"/>
      <c r="Q462" s="289"/>
      <c r="R462" s="24">
        <f t="shared" si="27"/>
        <v>4140</v>
      </c>
    </row>
    <row r="463" spans="2:18" s="26" customFormat="1" ht="12.75">
      <c r="B463" s="537"/>
      <c r="C463" s="267"/>
      <c r="D463" s="116">
        <v>4120</v>
      </c>
      <c r="E463" s="343" t="s">
        <v>180</v>
      </c>
      <c r="F463" s="421">
        <v>420</v>
      </c>
      <c r="G463" s="104"/>
      <c r="H463" s="104"/>
      <c r="I463" s="540"/>
      <c r="J463" s="541"/>
      <c r="K463" s="444"/>
      <c r="L463" s="379"/>
      <c r="M463" s="379"/>
      <c r="N463" s="289"/>
      <c r="O463" s="289"/>
      <c r="P463" s="289"/>
      <c r="Q463" s="289"/>
      <c r="R463" s="24">
        <f t="shared" si="27"/>
        <v>420</v>
      </c>
    </row>
    <row r="464" spans="2:18" s="26" customFormat="1" ht="12.75">
      <c r="B464" s="537"/>
      <c r="C464" s="267"/>
      <c r="D464" s="538" t="s">
        <v>277</v>
      </c>
      <c r="E464" s="539" t="s">
        <v>365</v>
      </c>
      <c r="F464" s="421">
        <v>21240</v>
      </c>
      <c r="G464" s="104"/>
      <c r="H464" s="104"/>
      <c r="I464" s="540"/>
      <c r="J464" s="541"/>
      <c r="K464" s="444"/>
      <c r="L464" s="379"/>
      <c r="M464" s="379"/>
      <c r="N464" s="289"/>
      <c r="O464" s="289"/>
      <c r="P464" s="289"/>
      <c r="Q464" s="289"/>
      <c r="R464" s="24">
        <f t="shared" si="27"/>
        <v>21240</v>
      </c>
    </row>
    <row r="465" spans="2:18" s="26" customFormat="1" ht="25.5">
      <c r="B465" s="141"/>
      <c r="C465" s="225"/>
      <c r="D465" s="230" t="s">
        <v>198</v>
      </c>
      <c r="E465" s="359" t="s">
        <v>176</v>
      </c>
      <c r="F465" s="421">
        <v>18500</v>
      </c>
      <c r="G465" s="397"/>
      <c r="H465" s="397"/>
      <c r="I465" s="223">
        <v>16500</v>
      </c>
      <c r="J465" s="229"/>
      <c r="K465" s="439"/>
      <c r="L465" s="384"/>
      <c r="M465" s="384"/>
      <c r="N465" s="289"/>
      <c r="O465" s="289"/>
      <c r="P465" s="289"/>
      <c r="Q465" s="289"/>
      <c r="R465" s="24">
        <f t="shared" si="27"/>
        <v>18500</v>
      </c>
    </row>
    <row r="466" spans="2:18" s="26" customFormat="1" ht="12.75">
      <c r="B466" s="37"/>
      <c r="C466" s="50"/>
      <c r="D466" s="120" t="s">
        <v>199</v>
      </c>
      <c r="E466" s="343" t="s">
        <v>355</v>
      </c>
      <c r="F466" s="421">
        <v>19500</v>
      </c>
      <c r="G466" s="389"/>
      <c r="H466" s="389"/>
      <c r="I466" s="34">
        <v>61800</v>
      </c>
      <c r="J466" s="39"/>
      <c r="K466" s="257"/>
      <c r="L466" s="380"/>
      <c r="M466" s="380"/>
      <c r="N466" s="289"/>
      <c r="O466" s="289"/>
      <c r="P466" s="289"/>
      <c r="Q466" s="289"/>
      <c r="R466" s="24">
        <f t="shared" si="27"/>
        <v>19500</v>
      </c>
    </row>
    <row r="467" spans="2:18" s="26" customFormat="1" ht="12.75">
      <c r="B467" s="141"/>
      <c r="C467" s="225"/>
      <c r="D467" s="120" t="s">
        <v>200</v>
      </c>
      <c r="E467" s="343" t="s">
        <v>186</v>
      </c>
      <c r="F467" s="421">
        <v>1500</v>
      </c>
      <c r="G467" s="389"/>
      <c r="H467" s="389"/>
      <c r="I467" s="34">
        <v>0</v>
      </c>
      <c r="J467" s="39"/>
      <c r="K467" s="257"/>
      <c r="L467" s="380"/>
      <c r="M467" s="380"/>
      <c r="N467" s="289"/>
      <c r="O467" s="289"/>
      <c r="P467" s="289"/>
      <c r="Q467" s="289"/>
      <c r="R467" s="39">
        <f aca="true" t="shared" si="33" ref="R467:R487">F467+G467-H467</f>
        <v>1500</v>
      </c>
    </row>
    <row r="468" spans="1:18" ht="25.5">
      <c r="A468" s="545"/>
      <c r="B468" s="617" t="s">
        <v>152</v>
      </c>
      <c r="C468" s="242"/>
      <c r="D468" s="242"/>
      <c r="E468" s="607" t="s">
        <v>157</v>
      </c>
      <c r="F468" s="243">
        <f aca="true" t="shared" si="34" ref="F468:K468">F458+F460</f>
        <v>299400</v>
      </c>
      <c r="G468" s="243">
        <f t="shared" si="34"/>
        <v>0</v>
      </c>
      <c r="H468" s="243">
        <f t="shared" si="34"/>
        <v>0</v>
      </c>
      <c r="I468" s="243">
        <f t="shared" si="34"/>
        <v>258315</v>
      </c>
      <c r="J468" s="243">
        <f t="shared" si="34"/>
        <v>0</v>
      </c>
      <c r="K468" s="243">
        <f t="shared" si="34"/>
        <v>0</v>
      </c>
      <c r="L468" s="243"/>
      <c r="M468" s="243"/>
      <c r="N468" s="451"/>
      <c r="O468" s="451"/>
      <c r="P468" s="451"/>
      <c r="Q468" s="451"/>
      <c r="R468" s="542">
        <f t="shared" si="33"/>
        <v>299400</v>
      </c>
    </row>
    <row r="469" spans="1:18" ht="12.75">
      <c r="A469" s="544"/>
      <c r="B469" s="221" t="s">
        <v>158</v>
      </c>
      <c r="C469" s="221" t="s">
        <v>256</v>
      </c>
      <c r="D469" s="221"/>
      <c r="E469" s="234" t="s">
        <v>257</v>
      </c>
      <c r="F469" s="235">
        <f>F470+F475</f>
        <v>2700000</v>
      </c>
      <c r="G469" s="235">
        <f>G470+G475</f>
        <v>0</v>
      </c>
      <c r="H469" s="235">
        <f>H470+H475</f>
        <v>0</v>
      </c>
      <c r="I469" s="235">
        <f>I470</f>
        <v>200000</v>
      </c>
      <c r="J469" s="235">
        <f>J470</f>
        <v>0</v>
      </c>
      <c r="K469" s="235">
        <f>K470</f>
        <v>0</v>
      </c>
      <c r="L469" s="235"/>
      <c r="M469" s="235"/>
      <c r="N469" s="116"/>
      <c r="O469" s="116"/>
      <c r="P469" s="116"/>
      <c r="Q469" s="116"/>
      <c r="R469" s="231">
        <f t="shared" si="33"/>
        <v>2700000</v>
      </c>
    </row>
    <row r="470" spans="2:18" ht="25.5">
      <c r="B470" s="248"/>
      <c r="C470" s="248"/>
      <c r="D470" s="248" t="s">
        <v>15</v>
      </c>
      <c r="E470" s="368" t="s">
        <v>292</v>
      </c>
      <c r="F470" s="421">
        <f>F472+F473+F474</f>
        <v>2700000</v>
      </c>
      <c r="G470" s="104">
        <f>SUM(G471:G474)</f>
        <v>0</v>
      </c>
      <c r="H470" s="389">
        <f>SUM(H471:H474)</f>
        <v>0</v>
      </c>
      <c r="I470" s="397">
        <f>SUM(I471:I473)</f>
        <v>200000</v>
      </c>
      <c r="J470" s="441">
        <f>SUM(J471:J473)</f>
        <v>0</v>
      </c>
      <c r="K470" s="494">
        <f>SUM(K471:K473)</f>
        <v>0</v>
      </c>
      <c r="L470" s="389"/>
      <c r="M470" s="389"/>
      <c r="N470" s="116"/>
      <c r="O470" s="116"/>
      <c r="P470" s="116"/>
      <c r="Q470" s="116"/>
      <c r="R470" s="39">
        <f t="shared" si="33"/>
        <v>2700000</v>
      </c>
    </row>
    <row r="471" spans="2:18" ht="33.75" hidden="1">
      <c r="B471" s="248"/>
      <c r="C471" s="248"/>
      <c r="D471" s="265" t="s">
        <v>239</v>
      </c>
      <c r="E471" s="369" t="s">
        <v>332</v>
      </c>
      <c r="F471" s="447">
        <v>0</v>
      </c>
      <c r="G471" s="378"/>
      <c r="H471" s="378"/>
      <c r="I471" s="301">
        <v>50000</v>
      </c>
      <c r="J471" s="276"/>
      <c r="K471" s="443"/>
      <c r="L471" s="388"/>
      <c r="M471" s="388"/>
      <c r="N471" s="116"/>
      <c r="O471" s="116"/>
      <c r="P471" s="116"/>
      <c r="Q471" s="116"/>
      <c r="R471" s="24">
        <f t="shared" si="33"/>
        <v>0</v>
      </c>
    </row>
    <row r="472" spans="2:18" ht="22.5">
      <c r="B472" s="74"/>
      <c r="C472" s="74"/>
      <c r="D472" s="121" t="s">
        <v>239</v>
      </c>
      <c r="E472" s="354" t="s">
        <v>331</v>
      </c>
      <c r="F472" s="424">
        <v>2500000</v>
      </c>
      <c r="G472" s="377"/>
      <c r="H472" s="377"/>
      <c r="I472" s="281">
        <v>100000</v>
      </c>
      <c r="J472" s="65"/>
      <c r="K472" s="422"/>
      <c r="L472" s="388"/>
      <c r="M472" s="388"/>
      <c r="N472" s="116"/>
      <c r="O472" s="116"/>
      <c r="P472" s="116"/>
      <c r="Q472" s="116"/>
      <c r="R472" s="24">
        <f t="shared" si="33"/>
        <v>2500000</v>
      </c>
    </row>
    <row r="473" spans="2:18" ht="22.5">
      <c r="B473" s="74"/>
      <c r="C473" s="74"/>
      <c r="D473" s="121" t="s">
        <v>240</v>
      </c>
      <c r="E473" s="354" t="s">
        <v>293</v>
      </c>
      <c r="F473" s="424">
        <v>100000</v>
      </c>
      <c r="G473" s="377"/>
      <c r="H473" s="377"/>
      <c r="I473" s="281">
        <v>50000</v>
      </c>
      <c r="J473" s="65"/>
      <c r="K473" s="422"/>
      <c r="L473" s="388"/>
      <c r="M473" s="388"/>
      <c r="N473" s="116"/>
      <c r="O473" s="116"/>
      <c r="P473" s="116"/>
      <c r="Q473" s="116"/>
      <c r="R473" s="39">
        <f t="shared" si="33"/>
        <v>100000</v>
      </c>
    </row>
    <row r="474" spans="2:18" ht="33.75">
      <c r="B474" s="248"/>
      <c r="C474" s="248"/>
      <c r="D474" s="265" t="s">
        <v>10</v>
      </c>
      <c r="E474" s="549" t="s">
        <v>419</v>
      </c>
      <c r="F474" s="378">
        <v>100000</v>
      </c>
      <c r="G474" s="378"/>
      <c r="H474" s="378"/>
      <c r="I474" s="301"/>
      <c r="J474" s="276"/>
      <c r="K474" s="443"/>
      <c r="L474" s="388"/>
      <c r="M474" s="388"/>
      <c r="N474" s="116"/>
      <c r="O474" s="116"/>
      <c r="P474" s="116"/>
      <c r="Q474" s="116"/>
      <c r="R474" s="39">
        <f t="shared" si="33"/>
        <v>100000</v>
      </c>
    </row>
    <row r="475" spans="2:18" ht="22.5" hidden="1">
      <c r="B475" s="74"/>
      <c r="C475" s="74"/>
      <c r="D475" s="74" t="s">
        <v>39</v>
      </c>
      <c r="E475" s="549" t="s">
        <v>179</v>
      </c>
      <c r="F475" s="393">
        <f>F476+F477</f>
        <v>0</v>
      </c>
      <c r="G475" s="393">
        <f>G476+G477</f>
        <v>0</v>
      </c>
      <c r="H475" s="393">
        <f>H476+H477</f>
        <v>0</v>
      </c>
      <c r="I475" s="281"/>
      <c r="J475" s="65"/>
      <c r="K475" s="422"/>
      <c r="L475" s="388"/>
      <c r="M475" s="388"/>
      <c r="N475" s="116"/>
      <c r="O475" s="116"/>
      <c r="P475" s="116"/>
      <c r="Q475" s="116"/>
      <c r="R475" s="231">
        <f t="shared" si="33"/>
        <v>0</v>
      </c>
    </row>
    <row r="476" spans="2:18" ht="33.75" hidden="1">
      <c r="B476" s="74"/>
      <c r="C476" s="74"/>
      <c r="D476" s="121" t="s">
        <v>239</v>
      </c>
      <c r="E476" s="354" t="s">
        <v>371</v>
      </c>
      <c r="F476" s="424"/>
      <c r="G476" s="377"/>
      <c r="H476" s="377"/>
      <c r="I476" s="281"/>
      <c r="J476" s="65"/>
      <c r="K476" s="422"/>
      <c r="L476" s="388"/>
      <c r="M476" s="388"/>
      <c r="N476" s="116"/>
      <c r="O476" s="116"/>
      <c r="P476" s="116"/>
      <c r="Q476" s="116"/>
      <c r="R476" s="285">
        <f t="shared" si="33"/>
        <v>0</v>
      </c>
    </row>
    <row r="477" spans="2:18" ht="12.75" hidden="1">
      <c r="B477" s="248"/>
      <c r="C477" s="248"/>
      <c r="D477" s="265" t="s">
        <v>240</v>
      </c>
      <c r="E477" s="369" t="s">
        <v>372</v>
      </c>
      <c r="F477" s="447"/>
      <c r="G477" s="378"/>
      <c r="H477" s="378"/>
      <c r="I477" s="301"/>
      <c r="J477" s="276"/>
      <c r="K477" s="443"/>
      <c r="L477" s="388"/>
      <c r="M477" s="388"/>
      <c r="N477" s="116"/>
      <c r="O477" s="116"/>
      <c r="P477" s="116"/>
      <c r="Q477" s="116"/>
      <c r="R477" s="285">
        <f t="shared" si="33"/>
        <v>0</v>
      </c>
    </row>
    <row r="478" spans="2:18" s="26" customFormat="1" ht="25.5">
      <c r="B478" s="52" t="s">
        <v>158</v>
      </c>
      <c r="C478" s="244" t="s">
        <v>159</v>
      </c>
      <c r="D478" s="52"/>
      <c r="E478" s="335" t="s">
        <v>160</v>
      </c>
      <c r="F478" s="408">
        <f>SUM(F479:F480)</f>
        <v>978000</v>
      </c>
      <c r="G478" s="34">
        <f>SUM(G479:G480)</f>
        <v>0</v>
      </c>
      <c r="H478" s="384">
        <f>SUM(H479:H480)</f>
        <v>0</v>
      </c>
      <c r="I478" s="231">
        <f>SUM(I479)</f>
        <v>380000</v>
      </c>
      <c r="J478" s="231"/>
      <c r="K478" s="407"/>
      <c r="L478" s="379"/>
      <c r="M478" s="379"/>
      <c r="N478" s="289"/>
      <c r="O478" s="289"/>
      <c r="P478" s="289"/>
      <c r="Q478" s="289"/>
      <c r="R478" s="39">
        <f t="shared" si="33"/>
        <v>978000</v>
      </c>
    </row>
    <row r="479" spans="2:18" ht="51.75" customHeight="1">
      <c r="B479" s="32"/>
      <c r="C479" s="32"/>
      <c r="D479" s="120" t="s">
        <v>128</v>
      </c>
      <c r="E479" s="336" t="s">
        <v>291</v>
      </c>
      <c r="F479" s="408">
        <v>515000</v>
      </c>
      <c r="G479" s="34"/>
      <c r="H479" s="384"/>
      <c r="I479" s="408">
        <v>380000</v>
      </c>
      <c r="J479" s="34"/>
      <c r="K479" s="257"/>
      <c r="L479" s="380"/>
      <c r="M479" s="380"/>
      <c r="N479" s="116"/>
      <c r="O479" s="116"/>
      <c r="P479" s="116"/>
      <c r="Q479" s="116"/>
      <c r="R479" s="39">
        <f t="shared" si="33"/>
        <v>515000</v>
      </c>
    </row>
    <row r="480" spans="2:18" ht="12.75" customHeight="1">
      <c r="B480" s="32"/>
      <c r="C480" s="32"/>
      <c r="D480" s="120" t="s">
        <v>199</v>
      </c>
      <c r="E480" s="336" t="s">
        <v>175</v>
      </c>
      <c r="F480" s="408">
        <v>463000</v>
      </c>
      <c r="G480" s="34"/>
      <c r="H480" s="384"/>
      <c r="I480" s="384"/>
      <c r="J480" s="34"/>
      <c r="K480" s="257"/>
      <c r="L480" s="380"/>
      <c r="M480" s="380"/>
      <c r="N480" s="116"/>
      <c r="O480" s="116"/>
      <c r="P480" s="116"/>
      <c r="Q480" s="116"/>
      <c r="R480" s="39">
        <f t="shared" si="33"/>
        <v>463000</v>
      </c>
    </row>
    <row r="481" spans="2:18" ht="13.5" thickBot="1">
      <c r="B481" s="242" t="s">
        <v>158</v>
      </c>
      <c r="C481" s="242"/>
      <c r="D481" s="242"/>
      <c r="E481" s="337" t="s">
        <v>161</v>
      </c>
      <c r="F481" s="409">
        <f>F469+F478</f>
        <v>3678000</v>
      </c>
      <c r="G481" s="243">
        <f>G469+G478</f>
        <v>0</v>
      </c>
      <c r="H481" s="381">
        <f>H469+H478</f>
        <v>0</v>
      </c>
      <c r="I481" s="243">
        <f>I469+I478</f>
        <v>580000</v>
      </c>
      <c r="J481" s="243"/>
      <c r="K481" s="410"/>
      <c r="L481" s="381"/>
      <c r="M481" s="243"/>
      <c r="N481" s="318"/>
      <c r="O481" s="318"/>
      <c r="P481" s="318"/>
      <c r="Q481" s="318"/>
      <c r="R481" s="527">
        <f t="shared" si="33"/>
        <v>3678000</v>
      </c>
    </row>
    <row r="482" spans="2:18" ht="13.5" thickBot="1">
      <c r="B482" s="512" t="s">
        <v>259</v>
      </c>
      <c r="C482" s="513"/>
      <c r="D482" s="473"/>
      <c r="E482" s="474" t="s">
        <v>162</v>
      </c>
      <c r="F482" s="645">
        <f aca="true" t="shared" si="35" ref="F482:Q482">F32+F67+F86+F103+F156+F162+F166+F188+F197+F200+F212+F330+F360+F412+F431+F457+F468+F481</f>
        <v>59993119</v>
      </c>
      <c r="G482" s="646">
        <f t="shared" si="35"/>
        <v>2100000</v>
      </c>
      <c r="H482" s="644">
        <f t="shared" si="35"/>
        <v>30000</v>
      </c>
      <c r="I482" s="475" t="e">
        <f t="shared" si="35"/>
        <v>#REF!</v>
      </c>
      <c r="J482" s="475">
        <f t="shared" si="35"/>
        <v>3240273</v>
      </c>
      <c r="K482" s="514" t="e">
        <f t="shared" si="35"/>
        <v>#REF!</v>
      </c>
      <c r="L482" s="398" t="e">
        <f t="shared" si="35"/>
        <v>#REF!</v>
      </c>
      <c r="M482" s="317" t="e">
        <f t="shared" si="35"/>
        <v>#REF!</v>
      </c>
      <c r="N482" s="317" t="e">
        <f t="shared" si="35"/>
        <v>#REF!</v>
      </c>
      <c r="O482" s="317" t="e">
        <f t="shared" si="35"/>
        <v>#REF!</v>
      </c>
      <c r="P482" s="317" t="e">
        <f t="shared" si="35"/>
        <v>#REF!</v>
      </c>
      <c r="Q482" s="446" t="e">
        <f t="shared" si="35"/>
        <v>#REF!</v>
      </c>
      <c r="R482" s="528">
        <f t="shared" si="33"/>
        <v>62063119</v>
      </c>
    </row>
    <row r="483" spans="2:18" ht="12.75">
      <c r="B483" s="238" t="s">
        <v>260</v>
      </c>
      <c r="C483" s="543" t="s">
        <v>32</v>
      </c>
      <c r="D483" s="543"/>
      <c r="E483" s="370" t="s">
        <v>302</v>
      </c>
      <c r="F483" s="504">
        <f>SUM(F484:F486)</f>
        <v>4280866</v>
      </c>
      <c r="G483" s="504">
        <f>SUM(G484:G486)</f>
        <v>0</v>
      </c>
      <c r="H483" s="504">
        <f>SUM(H484:H486)</f>
        <v>0</v>
      </c>
      <c r="I483" s="239"/>
      <c r="J483" s="239"/>
      <c r="K483" s="128"/>
      <c r="L483" s="383"/>
      <c r="M483" s="24"/>
      <c r="N483" s="150"/>
      <c r="O483" s="150"/>
      <c r="P483" s="150"/>
      <c r="Q483" s="150"/>
      <c r="R483" s="24">
        <f t="shared" si="33"/>
        <v>4280866</v>
      </c>
    </row>
    <row r="484" spans="2:18" ht="12.75">
      <c r="B484" s="34"/>
      <c r="C484" s="34"/>
      <c r="D484" s="321">
        <v>992</v>
      </c>
      <c r="E484" s="284" t="s">
        <v>258</v>
      </c>
      <c r="F484" s="448"/>
      <c r="G484" s="526"/>
      <c r="H484" s="526"/>
      <c r="I484" s="34"/>
      <c r="J484" s="34"/>
      <c r="K484" s="420"/>
      <c r="L484" s="387"/>
      <c r="M484" s="111"/>
      <c r="N484" s="116"/>
      <c r="O484" s="116"/>
      <c r="P484" s="116"/>
      <c r="Q484" s="116"/>
      <c r="R484" s="24">
        <f t="shared" si="33"/>
        <v>0</v>
      </c>
    </row>
    <row r="485" spans="2:19" ht="20.25" thickBot="1">
      <c r="B485" s="34"/>
      <c r="C485" s="34"/>
      <c r="D485" s="321">
        <v>993</v>
      </c>
      <c r="E485" s="637" t="s">
        <v>420</v>
      </c>
      <c r="F485" s="448">
        <v>4280866</v>
      </c>
      <c r="G485" s="526"/>
      <c r="H485" s="526"/>
      <c r="I485" s="34"/>
      <c r="J485" s="34"/>
      <c r="K485" s="420"/>
      <c r="L485" s="387"/>
      <c r="M485" s="111"/>
      <c r="N485" s="116"/>
      <c r="O485" s="116"/>
      <c r="P485" s="116"/>
      <c r="Q485" s="116"/>
      <c r="R485" s="24">
        <f t="shared" si="33"/>
        <v>4280866</v>
      </c>
      <c r="S485" t="s">
        <v>0</v>
      </c>
    </row>
    <row r="486" spans="2:18" ht="23.25" hidden="1" thickBot="1">
      <c r="B486" s="223"/>
      <c r="C486" s="34"/>
      <c r="D486" s="321">
        <v>963</v>
      </c>
      <c r="E486" s="371" t="s">
        <v>295</v>
      </c>
      <c r="F486" s="448">
        <v>0</v>
      </c>
      <c r="G486" s="526"/>
      <c r="H486" s="638"/>
      <c r="I486" s="223"/>
      <c r="J486" s="223"/>
      <c r="K486" s="639"/>
      <c r="L486" s="640"/>
      <c r="M486" s="641"/>
      <c r="N486" s="226"/>
      <c r="O486" s="226"/>
      <c r="P486" s="226"/>
      <c r="Q486" s="226"/>
      <c r="R486" s="553">
        <f t="shared" si="33"/>
        <v>0</v>
      </c>
    </row>
    <row r="487" spans="2:18" s="107" customFormat="1" ht="16.5" thickBot="1">
      <c r="B487" s="322"/>
      <c r="C487" s="319"/>
      <c r="D487" s="320"/>
      <c r="E487" s="372" t="s">
        <v>164</v>
      </c>
      <c r="F487" s="445">
        <f aca="true" t="shared" si="36" ref="F487:Q487">F482+F483</f>
        <v>64273985</v>
      </c>
      <c r="G487" s="445">
        <f t="shared" si="36"/>
        <v>2100000</v>
      </c>
      <c r="H487" s="445">
        <f t="shared" si="36"/>
        <v>30000</v>
      </c>
      <c r="I487" s="317" t="e">
        <f t="shared" si="36"/>
        <v>#REF!</v>
      </c>
      <c r="J487" s="317">
        <f t="shared" si="36"/>
        <v>3240273</v>
      </c>
      <c r="K487" s="446" t="e">
        <f t="shared" si="36"/>
        <v>#REF!</v>
      </c>
      <c r="L487" s="398" t="e">
        <f t="shared" si="36"/>
        <v>#REF!</v>
      </c>
      <c r="M487" s="317" t="e">
        <f t="shared" si="36"/>
        <v>#REF!</v>
      </c>
      <c r="N487" s="317" t="e">
        <f t="shared" si="36"/>
        <v>#REF!</v>
      </c>
      <c r="O487" s="317" t="e">
        <f t="shared" si="36"/>
        <v>#REF!</v>
      </c>
      <c r="P487" s="317" t="e">
        <f t="shared" si="36"/>
        <v>#REF!</v>
      </c>
      <c r="Q487" s="317" t="e">
        <f t="shared" si="36"/>
        <v>#REF!</v>
      </c>
      <c r="R487" s="642">
        <f t="shared" si="33"/>
        <v>66343985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2007-04-27T06:14:42Z</cp:lastPrinted>
  <dcterms:created xsi:type="dcterms:W3CDTF">2001-11-12T08:35:54Z</dcterms:created>
  <dcterms:modified xsi:type="dcterms:W3CDTF">2007-04-27T06:15:55Z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