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150" activeTab="13"/>
  </bookViews>
  <sheets>
    <sheet name=" 1" sheetId="1" r:id="rId1"/>
    <sheet name="2" sheetId="2" r:id="rId2"/>
    <sheet name="3 " sheetId="3" r:id="rId3"/>
    <sheet name="3a" sheetId="4" r:id="rId4"/>
    <sheet name="3b" sheetId="5" r:id="rId5"/>
    <sheet name="4" sheetId="6" r:id="rId6"/>
    <sheet name="5" sheetId="7" r:id="rId7"/>
    <sheet name=" 6" sheetId="8" r:id="rId8"/>
    <sheet name=" 7" sheetId="9" r:id="rId9"/>
    <sheet name=" 8" sheetId="10" r:id="rId10"/>
    <sheet name=" 9" sheetId="11" r:id="rId11"/>
    <sheet name=" 10" sheetId="12" r:id="rId12"/>
    <sheet name=" 11" sheetId="13" r:id="rId13"/>
    <sheet name=" 12" sheetId="14" r:id="rId14"/>
    <sheet name="13" sheetId="15" r:id="rId15"/>
  </sheets>
  <definedNames>
    <definedName name="_xlnm.Print_Area" localSheetId="0">' 1'!$A$1:$I$170</definedName>
    <definedName name="_xlnm.Print_Area" localSheetId="2">'3 '!$C$1:$P$29</definedName>
    <definedName name="_xlnm.Print_Area" localSheetId="3">'3a'!$A$1:$O$101</definedName>
    <definedName name="_xlnm.Print_Titles" localSheetId="0">' 1'!$5:$8</definedName>
    <definedName name="_xlnm.Print_Titles" localSheetId="1">'2'!$4:$7</definedName>
    <definedName name="_xlnm.Print_Titles" localSheetId="2">'3 '!$7:$9</definedName>
    <definedName name="_xlnm.Print_Titles" localSheetId="3">'3a'!$4:$6</definedName>
  </definedNames>
  <calcPr fullCalcOnLoad="1"/>
</workbook>
</file>

<file path=xl/comments4.xml><?xml version="1.0" encoding="utf-8"?>
<comments xmlns="http://schemas.openxmlformats.org/spreadsheetml/2006/main">
  <authors>
    <author>Marek Wloczewski</author>
  </authors>
  <commentList>
    <comment ref="G18" authorId="0">
      <text>
        <r>
          <rPr>
            <b/>
            <sz val="8"/>
            <rFont val="Tahoma"/>
            <family val="0"/>
          </rPr>
          <t>Marek Wloczewski:</t>
        </r>
        <r>
          <rPr>
            <sz val="8"/>
            <rFont val="Tahoma"/>
            <family val="0"/>
          </rPr>
          <t xml:space="preserve">
suma wydatków 2004 i 2005 w kwocie 523 414,92 oraz wydatków 2006 w kwocie 22 730 066</t>
        </r>
      </text>
    </comment>
  </commentList>
</comments>
</file>

<file path=xl/sharedStrings.xml><?xml version="1.0" encoding="utf-8"?>
<sst xmlns="http://schemas.openxmlformats.org/spreadsheetml/2006/main" count="1103" uniqueCount="628">
  <si>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</si>
  <si>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</si>
  <si>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</si>
  <si>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</si>
  <si>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</si>
  <si>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</si>
  <si>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</si>
  <si>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</si>
  <si>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</si>
  <si>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</si>
  <si>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</si>
  <si>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</si>
  <si>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</si>
  <si>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</si>
  <si>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</si>
  <si>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</si>
  <si>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</si>
  <si>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</si>
  <si>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</si>
  <si>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</si>
  <si>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</si>
  <si>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</si>
  <si>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</si>
  <si>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</si>
  <si>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</si>
  <si>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</si>
  <si>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</si>
  <si>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</si>
  <si>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</si>
  <si>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</si>
  <si>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</si>
  <si>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</si>
  <si>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</si>
  <si>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</si>
  <si>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</si>
  <si>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</si>
  <si>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</si>
  <si>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</si>
  <si>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</si>
  <si>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</si>
  <si>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</si>
  <si>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</si>
  <si>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w złotych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</si>
  <si>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</si>
  <si>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</si>
  <si>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</si>
  <si>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</si>
  <si>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</si>
  <si>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</si>
  <si>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</si>
  <si>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</si>
  <si>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</si>
  <si>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</si>
  <si>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</si>
  <si>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</si>
  <si>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</si>
  <si>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</si>
  <si>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</si>
  <si>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Plan na 2007 r.</t>
  </si>
  <si>
    <t>Dochody i wydatki związane z realizacją zadań z zakresu administracji rządowej i innych zadań zleconych odrębnymi ustawami w 2007 r.</t>
  </si>
  <si>
    <t>Plan przychodów i wydatków zakładów budżetowych, gospodarstw pomocniczych</t>
  </si>
  <si>
    <t>Lp.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</si>
  <si>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</si>
  <si>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</si>
  <si>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</si>
  <si>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</si>
  <si>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</si>
  <si>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§ 931</t>
  </si>
  <si>
    <t>Wydatki budżetu gminy na  2007 r.</t>
  </si>
  <si>
    <t>Przychody i rozchody budżetu w 2007 r.</t>
  </si>
  <si>
    <t>Przychody*</t>
  </si>
  <si>
    <t>Projekt</t>
  </si>
  <si>
    <t>z tego:</t>
  </si>
  <si>
    <t>obligacje</t>
  </si>
  <si>
    <t>1.1</t>
  </si>
  <si>
    <t>1.2</t>
  </si>
  <si>
    <t>1.3</t>
  </si>
  <si>
    <t>2.1</t>
  </si>
  <si>
    <t>2.2</t>
  </si>
  <si>
    <t>Dotacje</t>
  </si>
  <si>
    <t>Ogółem wydatki</t>
  </si>
  <si>
    <t>Wydatki
z tytułu poręczeń
i gwarancji</t>
  </si>
  <si>
    <t>Wynagro-
dzenia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</si>
  <si>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</si>
  <si>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</si>
  <si>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</si>
  <si>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</si>
  <si>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</si>
  <si>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</si>
  <si>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</si>
  <si>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</si>
  <si>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</si>
  <si>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</si>
  <si>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</si>
  <si>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</si>
  <si>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</si>
  <si>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</si>
  <si>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</si>
  <si>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</si>
  <si>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</si>
  <si>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</si>
  <si>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</si>
  <si>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</si>
  <si>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</si>
  <si>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</si>
  <si>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</si>
  <si>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Wydatki na obsługę długu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</si>
  <si>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</si>
  <si>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</si>
  <si>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</si>
  <si>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</si>
  <si>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</si>
  <si>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</si>
  <si>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</si>
  <si>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</si>
  <si>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</si>
  <si>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</si>
  <si>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</si>
  <si>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</si>
  <si>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</si>
  <si>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</si>
  <si>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</si>
  <si>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</si>
  <si>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</si>
  <si>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</si>
  <si>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</si>
  <si>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</si>
  <si>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</si>
  <si>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</si>
  <si>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</si>
  <si>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</si>
  <si>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</si>
  <si>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</si>
  <si>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</si>
  <si>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</si>
  <si>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</si>
  <si>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</si>
  <si>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</si>
  <si>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</si>
  <si>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</si>
  <si>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</si>
  <si>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</si>
  <si>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</si>
  <si>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</si>
  <si>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</si>
  <si>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</si>
  <si>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</si>
  <si>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</si>
  <si>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</si>
  <si>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</si>
  <si>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</si>
  <si>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</si>
  <si>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</si>
  <si>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</si>
  <si>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</si>
  <si>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Pochodne od 
wynagro-dzeń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</si>
  <si>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</si>
  <si>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Dochody i wydatki związane z realizacją zadań wykonywanych na podstawie porozumień (umów) między jednostkami samorządu terytorialnego w 2007 r.</t>
  </si>
  <si>
    <t>Plan
na 2007 r.
(5+11)</t>
  </si>
  <si>
    <t>010</t>
  </si>
  <si>
    <t>Infrastruktura wodociągowa i sanitacyjna wsi</t>
  </si>
  <si>
    <t>Rolnictwo i łowiectwo</t>
  </si>
  <si>
    <t>01010</t>
  </si>
  <si>
    <t>01030</t>
  </si>
  <si>
    <t>Izby rolnicze</t>
  </si>
  <si>
    <t>Transport i łączność</t>
  </si>
  <si>
    <t>Lokalny trasport zbiorowy</t>
  </si>
  <si>
    <t>Drogi punliczne gminne</t>
  </si>
  <si>
    <t>Gospodarka mieszkaniowa</t>
  </si>
  <si>
    <t>Różne jednostki gospodarki mieszkaniowej</t>
  </si>
  <si>
    <t>Gospodarka gruntami i nieruchomościami</t>
  </si>
  <si>
    <t>Działalność usługowa</t>
  </si>
  <si>
    <t>Plany zagospodarowania przestrzennego</t>
  </si>
  <si>
    <t>Prace geodezyjne i kartograficzne</t>
  </si>
  <si>
    <t>Cmentarze</t>
  </si>
  <si>
    <t>Administaracja Publiczna</t>
  </si>
  <si>
    <t>Urzędy wojewódzkie</t>
  </si>
  <si>
    <t>Rady Gmin</t>
  </si>
  <si>
    <t>Urząd Gminy</t>
  </si>
  <si>
    <t>Promocja Jednostek samorządu terytorialnego</t>
  </si>
  <si>
    <t>Pozostała działalność</t>
  </si>
  <si>
    <t>Urzędy naczelnych organów władzy państwowej, kontroli i ochrony prawa</t>
  </si>
  <si>
    <t>Urzędy naczelnych organów władzy państwowej, kontroli i ochrony prawa oraz sądownictwa</t>
  </si>
  <si>
    <t>Obrona narodowa</t>
  </si>
  <si>
    <t>Pozostałe wydatki obronne</t>
  </si>
  <si>
    <t>Bezpieczeństwo publiczne i ochrona przeciwpożarowa</t>
  </si>
  <si>
    <t>Komendy wojewódzkie policji</t>
  </si>
  <si>
    <t>Ochotnicze straże pożarne</t>
  </si>
  <si>
    <t>Obrona cywilna</t>
  </si>
  <si>
    <t>Dochody od osób prawnych i od osób fizycznych i od jednostek nie posiadających osobowości prawnej</t>
  </si>
  <si>
    <t>Pobór podatków, opłat niepodatkowych należności budżetowych</t>
  </si>
  <si>
    <t>Obsługa długu publicznego</t>
  </si>
  <si>
    <t>Odsetki i dyskonto od krajowych skarbowych papierów wartościowych oraz pożyczek i kredytów</t>
  </si>
  <si>
    <t>Różne rozliczenia finansowe</t>
  </si>
  <si>
    <t>Rezerwy ogólne i celowe</t>
  </si>
  <si>
    <t>Część rownoważąca subwencji ogólnej dla gmin</t>
  </si>
  <si>
    <t>Oświata i wychowanie</t>
  </si>
  <si>
    <t>Szkoły podstawowe</t>
  </si>
  <si>
    <t>Oddziały przedszkolne w szkołach podstawowych</t>
  </si>
  <si>
    <t>Przedszkola</t>
  </si>
  <si>
    <t>Gimnazja</t>
  </si>
  <si>
    <t xml:space="preserve">Dowożenie uczniów do szkół </t>
  </si>
  <si>
    <t>Zespoły ekonomiczno - administracyjne szkół</t>
  </si>
  <si>
    <t>Placówki dokształcania i doskonalenia nauczycieli</t>
  </si>
  <si>
    <t>Ochrona zdrowia</t>
  </si>
  <si>
    <t>Program polityki zdrowotnej</t>
  </si>
  <si>
    <t>Zwalczanie narkomanii</t>
  </si>
  <si>
    <t>Przeciwdziałanie alkoholizmowi</t>
  </si>
  <si>
    <t>Świadczenia rodzinne oraz składki na ubezpieczenia emerytalne i rentowe z ubezpieczenia społecznego</t>
  </si>
  <si>
    <t>Ośrodki pomocy społecznej</t>
  </si>
  <si>
    <t>Dodatki mieszkaniowe</t>
  </si>
  <si>
    <t>Usługi opiekuńcze i specjalistyczne usługi opiekuńcze</t>
  </si>
  <si>
    <t>Zasiłki na pomoc w naturze oraz składki na ubezpieczenia emerytlane i rentowe</t>
  </si>
  <si>
    <t>Edukacyjna opieka wychowawcza</t>
  </si>
  <si>
    <t>Świetlice szkolne</t>
  </si>
  <si>
    <t>Kolonie i obozy oraz inne rormy wypoczynku dla dzieci</t>
  </si>
  <si>
    <t>Pomoc materialna dla uczniów</t>
  </si>
  <si>
    <t>Gospodarka komunalna i ochrona środowiska</t>
  </si>
  <si>
    <t>Oczyszczanie miast i wsi</t>
  </si>
  <si>
    <t>Utrzymanie zieleni w miastach i gminach</t>
  </si>
  <si>
    <t>Oświetlenie ulic, placów i dróg</t>
  </si>
  <si>
    <t>Kultura i ochrona dziedzictwa narodowego</t>
  </si>
  <si>
    <t>Biblioteki</t>
  </si>
  <si>
    <t>Kultura fizyczna i sport</t>
  </si>
  <si>
    <t>Obiekty sportowe</t>
  </si>
  <si>
    <t>Zadania w zakresie kultury fizycznej i sportu</t>
  </si>
  <si>
    <t>Ogółem rozchody i wydatki</t>
  </si>
  <si>
    <t>P l a n</t>
  </si>
  <si>
    <t>dochodów budżetowych na rok 2007</t>
  </si>
  <si>
    <t>Dz</t>
  </si>
  <si>
    <t>Rozdz</t>
  </si>
  <si>
    <t>Przewidywane</t>
  </si>
  <si>
    <t>dochody</t>
  </si>
  <si>
    <t>Wskaźnik</t>
  </si>
  <si>
    <t>wykonanie</t>
  </si>
  <si>
    <t>na zadania</t>
  </si>
  <si>
    <t>wzrostu</t>
  </si>
  <si>
    <t>doch. za 2006r.</t>
  </si>
  <si>
    <t xml:space="preserve">zlecone </t>
  </si>
  <si>
    <t>6 : 5</t>
  </si>
  <si>
    <t>ROLNICTWO  I  ŁOWIECTWO</t>
  </si>
  <si>
    <t xml:space="preserve"> Infrastruktura wodociągowa i sanitacyjna wsi</t>
  </si>
  <si>
    <t>Środki na dofinansowanie własnych inwestycji gmin , pozyskane z innych źródeł  (środki od ludności)</t>
  </si>
  <si>
    <t>Środki na dofinansowanie własnych inwestycji gmin , (związków gmin) powiatówsamorządów województw, pozyskane z innych źródeł</t>
  </si>
  <si>
    <t>01095</t>
  </si>
  <si>
    <t>0690</t>
  </si>
  <si>
    <t>Wpływy z różnych opłat   (za świad. miejsca pochodz. zwierząt)</t>
  </si>
  <si>
    <t>TRANSPORT I ŁĄCZNOŚĆ</t>
  </si>
  <si>
    <t>Drogi publiczne gminne</t>
  </si>
  <si>
    <t>Wpływy z  różnych  opłat</t>
  </si>
  <si>
    <t>Wpływy z Tytułu pomocy finansowej udzielanej między jedonstkami samorządu terytorialnego na dofinansowanie własnych zadań inwestycyjnych i zakupów inwestycyjnych</t>
  </si>
  <si>
    <t>GOSPODARKA  MIESZKANIOWA</t>
  </si>
  <si>
    <t>Różne jednostki obsługi gospodarki mieszkaniowej</t>
  </si>
  <si>
    <t>0750</t>
  </si>
  <si>
    <t>Dochody z najmu i dzierżawy składników majątkowych Skarbu Państwa, jednostek samorządu terytorialnego oraz innych umów o podobnym charakterze</t>
  </si>
  <si>
    <t>0920</t>
  </si>
  <si>
    <t>Pozostałe odsetki</t>
  </si>
  <si>
    <t>0970</t>
  </si>
  <si>
    <t>Wpływy z różnych dochodów ( zwroty refaktur za rok ub)</t>
  </si>
  <si>
    <t>0470</t>
  </si>
  <si>
    <t>Wpływy z opłat za zarząd, użytkowanie i użytkowanie wieczyste nieruchomości</t>
  </si>
  <si>
    <t>0490</t>
  </si>
  <si>
    <t>Wpływy z innych lokalnych opłat pobier. przez jednostki samorządu terytorialnego na podstawie odrębnych ustaw    (renty planistyczne, adiacenckie,)</t>
  </si>
  <si>
    <t>Wpływy z opłat różnych</t>
  </si>
  <si>
    <t>0760</t>
  </si>
  <si>
    <t>Wpływy z tytułu przekształcenia prawa użytkowania  wieczystego przysługującego osobom fizyczn. w prawo własności</t>
  </si>
  <si>
    <t>0770</t>
  </si>
  <si>
    <t>Wpływy z tytułu odpłatnego nabycia prawa własności oraz prawa użytkowania wieczystego nieruchomości</t>
  </si>
  <si>
    <t>0870</t>
  </si>
  <si>
    <t>Wpływy ze sprzedaży składników majątkowych</t>
  </si>
  <si>
    <t>Wpływy z dochodów różnych</t>
  </si>
  <si>
    <t>ADMINISTRACJA  PUBLICZNA</t>
  </si>
  <si>
    <t>Dotacje celowe otrzymane z budżetu państwa na realizację zadań bieżących z zakresu administracji rządowej oraz innych zadań zleconych gminie ustawami</t>
  </si>
  <si>
    <t xml:space="preserve">Dochody jednostek samorządu terytorialnego związane z realizacją zadań z zakresu administracji rządowej oraz innych zadań zleconych gminie ustawami </t>
  </si>
  <si>
    <t>Wpływy z różnych opłat (opłaty za  ogłoszenia umieszczane na  tablicy ogloszeń w Urzędzie  Gminy, opłata administracyjna)</t>
  </si>
  <si>
    <t>0830</t>
  </si>
  <si>
    <t>Wpływy z usług (ksero,ogł.na tabl.oglosz)</t>
  </si>
  <si>
    <t>Wpływy z różnych dochodów (wynagr. dla płatnika z U.Skarb)</t>
  </si>
  <si>
    <t>6630</t>
  </si>
  <si>
    <t>Dotacje celowe otrzynmane z samorządu województwa na inwestycje i zakupy inwestycyjne realizowane na podstawie porozumień ( umów ) między jednostkami samorządu terytorialnego</t>
  </si>
  <si>
    <t>Wpływy z usług (ogłoszenia w Gazecie Babickiej)</t>
  </si>
  <si>
    <t>URZĘDY NACZELNYCH ORGANÓW WŁADZY PAŃSTWOWEJ, KONTROLI I OCHRONY PRAWA ORAZ SĄDOWNICTWA</t>
  </si>
  <si>
    <t xml:space="preserve">               </t>
  </si>
  <si>
    <t>Dotacje celowe otrzymane z budżetu państwa na realizację zadań bieżących z zakresu administracji rządowej oraz innych zadań zleconych gminie  ustawami</t>
  </si>
  <si>
    <t>Wybory Prezydenta Rzeczypospolitej</t>
  </si>
  <si>
    <t>Wybory do Sejmu i Senatu</t>
  </si>
  <si>
    <t>Wybory do rad gmin, rad powiatów i sejmików województw, wybory wójtów, burmistrzów i prezydentów miast oraz referenda gminne, powiatowe i wojewódzkie</t>
  </si>
  <si>
    <t>OBRONA  NARODOWA</t>
  </si>
  <si>
    <t>BEZPIECZEŃSTWO PUBLICZNE I OCHRONA PRZECIWPOŻAROWA</t>
  </si>
  <si>
    <t>DOCHODY OD OSÓB PRAWNYCH, OD OSÓB FIZYCZNYCH I OD INNYCH JEDNOSTEK NIEPOSIADAJĄCYCH OSOBOWOŚCI PRAWNEJ ORAZ WYDATKI  ZWIĄZANE Z 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</si>
  <si>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</si>
  <si>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</si>
  <si>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</si>
  <si>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</si>
  <si>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</si>
  <si>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</si>
  <si>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</si>
  <si>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</si>
  <si>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</si>
  <si>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</si>
  <si>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</si>
  <si>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</si>
  <si>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</si>
  <si>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</si>
  <si>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</si>
  <si>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</si>
  <si>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Wpływy z podatku rolnego, podatku leśnego, podatku od spadku i darowizn, podatku od czynnosci cywilnoprawnych oraz podatkow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</si>
  <si>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</si>
  <si>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</si>
  <si>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</si>
  <si>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</si>
  <si>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</si>
  <si>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</si>
  <si>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</si>
  <si>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</si>
  <si>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Wpływy z innych opłat  stanowiących dochody jednostek samorządu terytorialnego na podstawie ustaw</t>
  </si>
  <si>
    <t>0410</t>
  </si>
  <si>
    <t>Wpływy z opłaty skarbowej</t>
  </si>
  <si>
    <t>0480</t>
  </si>
  <si>
    <t>Wpływy z opłat za zezwolenie na sprzedaż alkoholu</t>
  </si>
  <si>
    <t>Wpływy z opłat lokalnych pobieranych przez jednostki samorządu terytorial. na podstawie odrębnych ustaw (opłaty za wpis do ewid. działalności gospodar. i zmiany we wpisie), opłaty za zajęcie pasa drogowego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</si>
  <si>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</si>
  <si>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</si>
  <si>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</si>
  <si>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</si>
  <si>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</si>
  <si>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 ROZLICZENIA</t>
  </si>
  <si>
    <t>Część oświatowa subwencji ogólnej dla jednostek samorządu terytorialnego</t>
  </si>
  <si>
    <t>Subwencje ogólne z budżetu państwa</t>
  </si>
  <si>
    <t xml:space="preserve"> Pozostałe odsetki</t>
  </si>
  <si>
    <t>OŚWIATA I WYCHOWANIE</t>
  </si>
  <si>
    <t>0960</t>
  </si>
  <si>
    <t>Otrzymane spadki, zapisy i darowizny w postaci pieniężnej</t>
  </si>
  <si>
    <t>Wpływy z różnych dochodów</t>
  </si>
  <si>
    <t>Dotacje celowe  otrzym. z budżetu państwa na realizację  własnych zadań bieżących gmin</t>
  </si>
  <si>
    <t>Dotacje celowe  otrzym. z budżetu państwa na realizację zadań bieżących gmin</t>
  </si>
  <si>
    <t>Dotacje otrzymane z funduszy celowych na finansowanie lub dofinansowanie kosztów realizacji inwestycji i zakupów inwestycyjnych jednostek sektora finansów publicznych</t>
  </si>
  <si>
    <t xml:space="preserve">Przedszkola </t>
  </si>
  <si>
    <t>Wpływy z usług</t>
  </si>
  <si>
    <t>Doch. z najmu i dzierżawy skład. majątk. Skarbu Państwa, jedn. samorz. teryt. oraz innych umów o podob. charak.</t>
  </si>
  <si>
    <t>Wpływy z usług     ( za obiady)</t>
  </si>
  <si>
    <t>Zespoły obsługi ekonomiczno-administracyjnej szkół</t>
  </si>
  <si>
    <t>Pomoc społeczna</t>
  </si>
  <si>
    <t>Dotacje cel. otrzym. z budżetu państwa na realiz. zadań bież. z zakresu adm. rządowej oraz innych zadań zlec. gminie ustawami</t>
  </si>
  <si>
    <t>Dotacje celowe otrzymane z budżetu państwa na inwestycje i zakupy inw. z zakresu adm. rząd oraz innych zad. zleconych gminom ustawami</t>
  </si>
  <si>
    <t>Składki na ubezpieczenie zdrowotne opłacane za osoby pobierające niektóre świadczenia z pomocy społecznej, oraz niektóre świadczenia rodzinne</t>
  </si>
  <si>
    <t>Zasiłki i pomoc w naturze oraz składki na ubezpieczenia emerytalne i rentowe</t>
  </si>
  <si>
    <t>EDUKACYJA OPIEKA WYCHOWAWCZA</t>
  </si>
  <si>
    <t>Dotacje celowe  otrzym. z budżetu państwa na realizację własnych zadań bieżących gmin</t>
  </si>
  <si>
    <t>GOSPODARKA KOMUNALNA I OCHRONA ŚRODOWISKA</t>
  </si>
  <si>
    <t xml:space="preserve">  </t>
  </si>
  <si>
    <t>0740</t>
  </si>
  <si>
    <t>Dywidendy i kwoty uzyskane ze zbycia praw majątkowych</t>
  </si>
  <si>
    <t>KULTURA I OCHRONA DZIEDZICTWA NARODOWEGO</t>
  </si>
  <si>
    <t>Wpływy z usług (wpłaty za zajęcia plastyczne i tkackie)</t>
  </si>
  <si>
    <t>Wpływy ze zwrotu dotacji wykorzystanych niezgodnie z przeznaczeniem lub pobranych w nadmiernej wysokości</t>
  </si>
  <si>
    <t>Kultura  Fizyczna i Sport</t>
  </si>
  <si>
    <t>4</t>
  </si>
  <si>
    <t>Dochody z najmu i dzierżawy składników majątkowych Skarbu Państwa lub jednostek samorządu terytorialnego oraz innych umów o podobnym charakterze (wynajmy)</t>
  </si>
  <si>
    <t>I</t>
  </si>
  <si>
    <t>OGÓŁEM  DOCHODY</t>
  </si>
  <si>
    <t>II</t>
  </si>
  <si>
    <t>Przychody i rozchody związane z finansowaniem niedoboru i rozdysponowaniem nadwyżki budżetowej</t>
  </si>
  <si>
    <t>Przychody z zaciągniętych pożyczek na finansowanie zadań realizowanych z udziałem środków pochodzących z Unii Europejskiej</t>
  </si>
  <si>
    <t>Przychody z tytułu innych rozliczeń krajowych (wolnych środków na rachunku bankowym pochodzących z pożyczek z lat ubiegłych po potrąceniu spłat pożyczek przypadających w danym roku)</t>
  </si>
  <si>
    <t>Nadwyżki z lat ubiegłych</t>
  </si>
  <si>
    <t>Przychody z zaciągniętych pożyczek i kredytów na rynku krajowym</t>
  </si>
  <si>
    <t>kredyt , pożyczka z WFOŚiGW</t>
  </si>
  <si>
    <t>III</t>
  </si>
  <si>
    <t>Łącznie przychody i dochody</t>
  </si>
  <si>
    <t xml:space="preserve"> Załącznik Nr 3 do Uchwały Rady Gminy Stare Babice Nr         /   /06  
z dnia 28 września 2006  </t>
  </si>
  <si>
    <t>Dział
Rozdz.</t>
  </si>
  <si>
    <t>Nazwa  zadania</t>
  </si>
  <si>
    <t>Jednostka Prowadząca</t>
  </si>
  <si>
    <t>Terminy</t>
  </si>
  <si>
    <t>Przewidywana całkowita wysokość wydatków na inwestycje</t>
  </si>
  <si>
    <t xml:space="preserve">Planowane wydatki na 2007 r. wg. źródeł finansowania </t>
  </si>
  <si>
    <t>Zmiany planu</t>
  </si>
  <si>
    <t>Planowane wydatki na 2006 r. wg. źródeł finansowania po zmianach</t>
  </si>
  <si>
    <t>Zaangażowanie środków (wydatki do poniesienia po roku 2006)                                 5-(6+7)</t>
  </si>
  <si>
    <t>rozp.</t>
  </si>
  <si>
    <t>Ogółem               (9+10)</t>
  </si>
  <si>
    <t>zakoń.</t>
  </si>
  <si>
    <t>środki własne gminy</t>
  </si>
  <si>
    <t>Inne   (dotacje, pożyczki)</t>
  </si>
  <si>
    <t>OGÓŁEM</t>
  </si>
  <si>
    <t>RAZEM ZADANIA I ZAKUPY INWESTYCYJNE</t>
  </si>
  <si>
    <t>ZADANIA INWESTYCYJNE</t>
  </si>
  <si>
    <t xml:space="preserve">ROLNICTWO I ŁOWIECTWO </t>
  </si>
  <si>
    <r>
      <t>Infrastruktura wodociągowa</t>
    </r>
    <r>
      <rPr>
        <b/>
        <sz val="9"/>
        <rFont val="Arial CE"/>
        <family val="2"/>
      </rPr>
      <t xml:space="preserve">                            </t>
    </r>
    <r>
      <rPr>
        <b/>
        <u val="single"/>
        <sz val="9"/>
        <rFont val="Arial CE"/>
        <family val="2"/>
      </rPr>
      <t>i sanitacyjna wsi  (I-II</t>
    </r>
    <r>
      <rPr>
        <b/>
        <sz val="9"/>
        <rFont val="Arial CE"/>
        <family val="2"/>
      </rPr>
      <t>)</t>
    </r>
  </si>
  <si>
    <t>I.  Wodociągi</t>
  </si>
  <si>
    <t>Rozbudowa sieci wodociągowej z udziałem mieszkańców - teren całej gminy</t>
  </si>
  <si>
    <t>RIiZP</t>
  </si>
  <si>
    <t>2007</t>
  </si>
  <si>
    <t>Projekt wodociągu w ul. Izabelińskiej 
do połączenia na skrzyżowaniu ul. Szymanowskiego i Krzyżanowskiego 
we wsi Klaudyn - projekt i wykonanie</t>
  </si>
  <si>
    <t>2006   2007</t>
  </si>
  <si>
    <t>II.  Kanalizacja</t>
  </si>
  <si>
    <t>2004  2007</t>
  </si>
  <si>
    <t>2006
2007</t>
  </si>
  <si>
    <t>RRG</t>
  </si>
  <si>
    <t>Rozbudowa sieci kanalizacyjnej z udziałem mieszkańców - teren całej gminy</t>
  </si>
  <si>
    <t>Budowa kanalizacji w ul. Leśnej 
w Koczargach</t>
  </si>
  <si>
    <t>Aktualizacja projektu kanalizacji sanitarnej 
w Klaudynie etap I i II</t>
  </si>
  <si>
    <t>600</t>
  </si>
  <si>
    <t>60016</t>
  </si>
  <si>
    <t>Projekt budowy ul. Reymonta wraz 
ze scieżka rowerową we wsi Latchorzew wraz z opracowaniem dokumentacji i wniosku o dofinansowanie budowy ze środków UE</t>
  </si>
  <si>
    <t>Projekt modernizacji drogi gminnej wraz
 z przykryciem rowu we wsi Stare Babice, 
ul. Kutrzeby wraz z opracowaniem dokumentacji i wniosku o dofinansowanie budowy ze środków UE</t>
  </si>
  <si>
    <t xml:space="preserve">Budowa drogi gminnej we wsi Blizne Jasińskiego, ul. Kościuszki (na odcinku 
od ul. Łaszczyńskiego do ul. Chopina) </t>
  </si>
  <si>
    <t>2003
2008</t>
  </si>
  <si>
    <t xml:space="preserve">Projekt przebudowy ul. Sikorskiego wraz z przebudową skrzyzowania ul. Ekologicznej </t>
  </si>
  <si>
    <t>Budowa dróg gminnych w Starych Babicach  i Babicach Nowych - ul. Piłsudskiego                    i Kresowa</t>
  </si>
  <si>
    <t>2005  2007</t>
  </si>
  <si>
    <t>Projekt budowy ulic osiedlowych 
w Kwirynowie wraz z opracowaniem dokumentacji i wniosku o dofinansowanie budowy ze środków UE</t>
  </si>
  <si>
    <t>Koncepcja wykonania dróg osiedlowych 
w Koczargach Starych</t>
  </si>
  <si>
    <t>Budowa wysepek dla autobusów szkolnych na terebie całej gminy</t>
  </si>
  <si>
    <t xml:space="preserve">Projekt budowy ul. Szymanowskiego we wsi Klaudyn </t>
  </si>
  <si>
    <t>Budowa wiat przystankowych na terenie gminy</t>
  </si>
  <si>
    <t>Projekt budowy ul. Białej Góry w Zielonkach wraz z opracowaniem dokumentacji
 i wniosku o dofinansowanie budowy ze środków UE</t>
  </si>
  <si>
    <t>Projekt budowy ul. Pohulanka w Starych Babicach wraz z opracowaniem dokumentacji i wniosku o dofinansowanie budowy ze środków UE</t>
  </si>
  <si>
    <t>Budowa odwodnienia i wykonanie nakładki asfaltowej w ul. Granicznej
 i ul. Łaszczyńskiego w Bliznem Łaszczyńskiego</t>
  </si>
  <si>
    <t>700</t>
  </si>
  <si>
    <t>GOSPODARKA MIESZKANIOWA</t>
  </si>
  <si>
    <t>70004</t>
  </si>
  <si>
    <t>754</t>
  </si>
  <si>
    <t>BEZPIECZEŃSTWO PUBLICZNE 
I OCHRONA PRZECIWPOŻAROWA</t>
  </si>
  <si>
    <t>75404</t>
  </si>
  <si>
    <t>801</t>
  </si>
  <si>
    <t>80101</t>
  </si>
  <si>
    <t xml:space="preserve">Budowa ogólnodostępnej strefy rekreacji dziecięcej-kompleksu boisk i obiektów sportowych wraz z wyposażeniem 
w Borzęcinie Dużym.
Zadanie planowane do współfinansowania ze środków Mechanizmu Finansowego EOG/Norweskiego Mechanizmu Finansowego </t>
  </si>
  <si>
    <t>Wykonanie ocieplenia budynku Szkoły Podstawowej w Borzęcinie Dużym</t>
  </si>
  <si>
    <t>Wykonanie modernizacji dachu w Szkole Podstawowej w Starych Babicach</t>
  </si>
  <si>
    <t>80110</t>
  </si>
  <si>
    <t>Projekt boiska sportowego z wyposażeniem przy I Gminnym Gimnazjum w Koczargach Starych wraz z opracowaniem dokumentacji i wniosku o dofinansowanie budowy ze środków UE</t>
  </si>
  <si>
    <t>900</t>
  </si>
  <si>
    <t>90015</t>
  </si>
  <si>
    <t>Modernizacja oświetlenia na osiedlu Kwirynów</t>
  </si>
  <si>
    <t xml:space="preserve">Rozbudowa oświetlenia ulicznego na terenie całej gminy </t>
  </si>
  <si>
    <t>926</t>
  </si>
  <si>
    <t>KULTURA FIZYCZNA I SPORT</t>
  </si>
  <si>
    <t>92601</t>
  </si>
  <si>
    <t>2006 2010</t>
  </si>
  <si>
    <t>Projekt  boiska sportowego wraz z wyposażeniem w Wojcieszynie</t>
  </si>
  <si>
    <t>Projekt budowy zespołu sportowo rekreacyjnego we wsi Blizne Jasińskiego wraz z opracowaniem dokumentacji i wniosku o dofinansowanie budowy ze środków UE</t>
  </si>
  <si>
    <t>ZAKUPY INWESTYCYJNE</t>
  </si>
  <si>
    <t>70005</t>
  </si>
  <si>
    <t>Wykup gruntów w tym scalanie</t>
  </si>
  <si>
    <t>RGiGN</t>
  </si>
  <si>
    <t>75023</t>
  </si>
  <si>
    <t>Urzędy gmin (miast i miast na prawach powiatu)</t>
  </si>
  <si>
    <t>Zakup sprzętu komputrowego</t>
  </si>
  <si>
    <t>SG</t>
  </si>
  <si>
    <t>Zakupy sprzętu komputerowego, oprogramowania</t>
  </si>
  <si>
    <t>80104</t>
  </si>
  <si>
    <t>Zakup wyposażenia,mebli w zestawach</t>
  </si>
  <si>
    <t>ŚRODKI DO PRZEKAZANIA</t>
  </si>
  <si>
    <t xml:space="preserve">Infrastruktura wodociągowa i sanitarna wsi  </t>
  </si>
  <si>
    <t>60014</t>
  </si>
  <si>
    <t>Drogi publiczne powiatowe</t>
  </si>
  <si>
    <t>Plan finansowy na realizację zadań określonych w programie profilaktyki</t>
  </si>
  <si>
    <t>i rozwiązywania problemów przeciwalkoholowych na rok 2007</t>
  </si>
  <si>
    <t>Klasyfikacja</t>
  </si>
  <si>
    <t>N a z w a</t>
  </si>
  <si>
    <t>Dochody</t>
  </si>
  <si>
    <t>Wpływy z opłat za zezwolenia na sprzedaż alkoholu</t>
  </si>
  <si>
    <t>Wpływy z innych opłat stanowiących dochody j.s.t. na podstawie ustaw</t>
  </si>
  <si>
    <t>Dochody od osób prawnych, od osób fizycznych i innych jednostek nie posiadających osobowości prawnej</t>
  </si>
  <si>
    <t>Składki na ubezpieczenia społeczne</t>
  </si>
  <si>
    <t>Składki na Fundusz Pracy</t>
  </si>
  <si>
    <t>Wynagrodzenia bezosobowe</t>
  </si>
  <si>
    <t>Zakup materiałów i wyposażenia</t>
  </si>
  <si>
    <t>Zakup usług pozostałych</t>
  </si>
  <si>
    <t>Podróże służbowe krajowe</t>
  </si>
  <si>
    <t>`</t>
  </si>
  <si>
    <t>Świadczenia społeczne</t>
  </si>
  <si>
    <t>Zakup energii</t>
  </si>
  <si>
    <t>Zakup usług remontowych</t>
  </si>
  <si>
    <t>Zakup usług internetowych</t>
  </si>
  <si>
    <t>Opłaty z tytułu zakupu usługtelekomunikacji telefonii stacjonarnej</t>
  </si>
  <si>
    <t>Zakup usług obejmujących wykonanie ekspertyz, analiz i opinii</t>
  </si>
  <si>
    <t>1. Urząd Gminy</t>
  </si>
  <si>
    <t>2. Gminny Ośrodek Pomocy Społecznej</t>
  </si>
  <si>
    <t>Dotacje podmiotowe w 2007 r.</t>
  </si>
  <si>
    <t>Biblioteka Gminna</t>
  </si>
  <si>
    <t>Przedszkole niepubliczne " Krasnal"</t>
  </si>
  <si>
    <t>Przedszkole niepubliczne " Irena Sobkiewicz"</t>
  </si>
  <si>
    <t>Przedszkole niepubliczne " Słoneczny Domek"</t>
  </si>
  <si>
    <t>Przedszkole niepubliczne " Jeżyk"</t>
  </si>
  <si>
    <t>Pomoc dzieciom niepełnosprawnym i ich rodzinom - intergracja społeczna</t>
  </si>
  <si>
    <t>Prowadzenie gminnej orkiestry młodzieżowej</t>
  </si>
  <si>
    <t>Szkolne spotkania ze sztuką</t>
  </si>
  <si>
    <t>Organizacja lokalnych imprez artystycznych</t>
  </si>
  <si>
    <t>Przeglądy twórczości amatorskiej chóry seniorów</t>
  </si>
  <si>
    <t>Prowadzenie warsztatów rękodzieła artystycznego</t>
  </si>
  <si>
    <t>Szkolenie sportowe dzieci i młodzieży</t>
  </si>
  <si>
    <t>Organizacja masowych imprez sportowych</t>
  </si>
  <si>
    <t>Organizacja corocznego festynu gminnego</t>
  </si>
  <si>
    <t>administracji rządowej na 2007 rok</t>
  </si>
  <si>
    <t xml:space="preserve">Plan dochodów związanych z realizacją zadań z zakresu </t>
  </si>
  <si>
    <t>Dochody ogółem</t>
  </si>
  <si>
    <t>Administracja publiczna</t>
  </si>
  <si>
    <t>Dział 750</t>
  </si>
  <si>
    <t>rozdział 75011</t>
  </si>
  <si>
    <t>§ 2350</t>
  </si>
  <si>
    <t>Gospodarka ściekowa i ochrona wód</t>
  </si>
  <si>
    <t>90001</t>
  </si>
  <si>
    <t>Wydatki na zakup i objęcie akcji, wniesienie wkładów do spółek prawa handlowego oraz na uzupełnienie funduszy statutowych banków państwowych i innych instytucji finansowych</t>
  </si>
  <si>
    <t>RF</t>
  </si>
  <si>
    <t>Wpływy z opłat różnych ( paragraf 069)</t>
  </si>
  <si>
    <t>Zakup materiałów i wyposażenia ( paragraf 421)</t>
  </si>
  <si>
    <t>Zakup usług pozostałych ( pargraf 430 )</t>
  </si>
  <si>
    <t xml:space="preserve">2007
</t>
  </si>
  <si>
    <t xml:space="preserve">Wieloletni Program Inwestycyjny na lata 2007- 2009 
</t>
  </si>
  <si>
    <t>w zł</t>
  </si>
  <si>
    <t xml:space="preserve">w tys. zł </t>
  </si>
  <si>
    <t>NAZWA ZADANIA/PROGRAMU  INWESTYCYJNEGO</t>
  </si>
  <si>
    <t>Termin</t>
  </si>
  <si>
    <t>Żródła finansowania</t>
  </si>
  <si>
    <t>Przewidywana całkowita wysokość wydatków na inwestycję</t>
  </si>
  <si>
    <t>WYSOKOŚĆ WYDATKÓW NA REALIZACJĘ ZADAŃ</t>
  </si>
  <si>
    <t>Zaangażowanie wydatków (wydatki do poniesienia po roku 2009)</t>
  </si>
  <si>
    <t>Rozpocz.</t>
  </si>
  <si>
    <t>Zakończ.</t>
  </si>
  <si>
    <t>SUMA</t>
  </si>
  <si>
    <t>ogółem 
z tego:</t>
  </si>
  <si>
    <t xml:space="preserve">środki z funduszy strukturalnych UE     </t>
  </si>
  <si>
    <t xml:space="preserve">środki z EOG/Norweskiego Mechanizmu Finansowego </t>
  </si>
  <si>
    <t>PROGRAM INWESTYCYJNY: DROGI GMINNE, CHODNIKI I OŚWIETLENIE ULICZNE</t>
  </si>
  <si>
    <t>Budowa drogi gminnej we wsi Blizne Jasińskiego, ul. Kościuszki (na odcinku od ul. Łaszczyńskiego do ul. Chopina)</t>
  </si>
  <si>
    <t>inne</t>
  </si>
  <si>
    <t>PROGRAM INWESTYCYJNY: SPORT I REKREACJA ORAZ ŚCIEŻKI ROWEROWE</t>
  </si>
  <si>
    <t>Budowa Ośrodka Sportowo- Edukacyjnego w Zielonkach</t>
  </si>
  <si>
    <t>Jednostką realizującą w/w programy inwestycyjne będzie Urząd Gminy Stare Babice</t>
  </si>
  <si>
    <r>
      <t>1/ Zadanie będzie realizowane w założonym zakresie pod warunkiem uzyskania dofinansowania z Mechanizmu Finansowego EOG/Norweskiego Mechanizmu Finansowego.  W wierszu "</t>
    </r>
    <r>
      <rPr>
        <i/>
        <sz val="10"/>
        <rFont val="Arial CE"/>
        <family val="2"/>
      </rPr>
      <t>środki z EOG/Norweskiego Mechanizmu Finansowego"</t>
    </r>
    <r>
      <rPr>
        <sz val="10"/>
        <rFont val="Arial CE"/>
        <family val="2"/>
      </rPr>
      <t xml:space="preserve"> ujęte są środki, które stanowią refundację nakładów poniesionych przez gminę w latach 2006-2007 na realizację zadania inwestycyjnego. Łączna kwota refundacji wynosi 3.779.069,82 zł tj, 85 % wydatków kwalifikowanych, przy czym ze względów proceduralnych kwota w wysokości 3.314.080,63 będzie mogła być zrefundowana dopiero w roku 2008. </t>
    </r>
  </si>
  <si>
    <t>Świadczenia rodzinne, zaliczka alimentacyjna oraz składki na ubezpieczenia emerytalne i rentowe z ubezpieczenia społecznego</t>
  </si>
  <si>
    <t>Urzędy gmin ( miast i miast na prawach powiatu)</t>
  </si>
  <si>
    <t xml:space="preserve">WYDATKI MAJĄTKOWE
Plan Zadań Inwestycyjnych przeznaczonych do realizacji w 2007 r </t>
  </si>
  <si>
    <t>758</t>
  </si>
  <si>
    <t>75818</t>
  </si>
  <si>
    <t>Rezerwa inwestycyjna</t>
  </si>
  <si>
    <t>RÓŻNE ROZLICZENIA FINANSOWE</t>
  </si>
  <si>
    <t>Składki na ubezpieczenie zdrowotne opłacane za osoby pobierające niektóre świadczenia z pomocy społecznej oraz niektóre swiadczenia rodzinne</t>
  </si>
  <si>
    <t>projekt</t>
  </si>
  <si>
    <t>Wydatki* na programy i projekty realizowane ze środków pochodzących z funduszy strukturalnych i Funduszu Spójności</t>
  </si>
  <si>
    <t>Kategoria interwencji funduszy strukturalnych</t>
  </si>
  <si>
    <t>Klasyfikacja (dział, rozdział,
paragraf)</t>
  </si>
  <si>
    <t>Wydatki
w okresie realizacji Projektu (całkowita wartość Projektu)
(6+7)</t>
  </si>
  <si>
    <t>Planowane wydatki</t>
  </si>
  <si>
    <t>Środki
z budżetu krajowego</t>
  </si>
  <si>
    <t>Środki
z budżetu UE</t>
  </si>
  <si>
    <t>2007 r.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</si>
  <si>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</si>
  <si>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</si>
  <si>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</si>
  <si>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</si>
  <si>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</si>
  <si>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</si>
  <si>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</si>
  <si>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pozostałe**</t>
  </si>
  <si>
    <t>pożyczki na prefinansowanie z budżetu państwa</t>
  </si>
  <si>
    <t>pozostałe</t>
  </si>
  <si>
    <t>Wydatki majątkowe razem:</t>
  </si>
  <si>
    <t>Program:</t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</si>
  <si>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</si>
  <si>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</si>
  <si>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</si>
  <si>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</si>
  <si>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</si>
  <si>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</si>
  <si>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</si>
  <si>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t>2010 r.***</t>
  </si>
  <si>
    <t>...............</t>
  </si>
  <si>
    <t>Wydatki bieżące razem: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</si>
  <si>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</si>
  <si>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</si>
  <si>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</si>
  <si>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rok 2010 do wykorzystania fakultatywnego</t>
  </si>
  <si>
    <t>Zintegrowany Program Operacyjny Rozwoju Regionalnego                                                                          
 Priorytet 1 - Rozbudowa i modernizacja infrastruktury służącej wzmacnianiu konkurencyjności regionów                                                            
 zadanie pod nazwą "Rozbudowa oczyszczalni scieków wraz z budową  sieci kanalizacyjnej w gminie Stare Babice"</t>
  </si>
  <si>
    <t xml:space="preserve">Warsztaty artystyczne dla młodzieży   </t>
  </si>
  <si>
    <t>Zakup autobusu szkolnego</t>
  </si>
  <si>
    <t>Zakup samochodu dostawczo-osobowego</t>
  </si>
  <si>
    <t>710</t>
  </si>
  <si>
    <t>DZIAŁALNOŚĆ USŁUGOWA</t>
  </si>
  <si>
    <t>71004</t>
  </si>
  <si>
    <t>Koncepcja budowy lokalnej infrastruktury społeczeństwa informacyjnego</t>
  </si>
  <si>
    <t>RA</t>
  </si>
  <si>
    <t>010 01010 6058</t>
  </si>
  <si>
    <t>1.1.5</t>
  </si>
  <si>
    <t>1.1.4</t>
  </si>
  <si>
    <t>1.2.4</t>
  </si>
  <si>
    <t>1.2.5</t>
  </si>
  <si>
    <t>potencjalne spłaty z tyt.udzielonych poręczeń i gwarancji</t>
  </si>
  <si>
    <t>zobowiazania wymagalne</t>
  </si>
  <si>
    <t>2.4</t>
  </si>
  <si>
    <t>Obsługa długu (2.1+2.2+2.3+2.4)</t>
  </si>
  <si>
    <r>
      <t>Spłaty z tytułu zobowiązań wymagalnych</t>
    </r>
    <r>
      <rPr>
        <sz val="10"/>
        <rFont val="Arial"/>
        <family val="2"/>
      </rPr>
      <t>( udzielonych poręczen i gwarancji)</t>
    </r>
  </si>
  <si>
    <t>Rekompensaty utraconych dochodów w podatkach i opłatach lokalnych</t>
  </si>
  <si>
    <t>Razem dotacje</t>
  </si>
  <si>
    <t>Załącznik Nr 3
do Uchwały Rady Gminy Stare Babice
 Nr ..................  z dnia ................</t>
  </si>
  <si>
    <t>Łącznie wydatki  w latach
2007-2009</t>
  </si>
  <si>
    <t>Aktualizacja projektu budowy wodociągu laczącego gminę Stare Babice z wodociągiem m. St. Warszawa ul. Arkuszowa</t>
  </si>
  <si>
    <t>2004
2007</t>
  </si>
  <si>
    <t>Uporzadkowanie gospodarki wodno - ściekowej w gminie Stare Babice</t>
  </si>
  <si>
    <t>Aktualizacja projektu przewodu tłocznego 
ze wsi Janów do wsi Klaudyn</t>
  </si>
  <si>
    <t>Budowa kanalizacji w ul. Reymonta w Latchorzewie</t>
  </si>
  <si>
    <t>2007
2008</t>
  </si>
  <si>
    <t>Przebudowa słupów telekomunikacyjnych TP S.A. wraz z liniami napowietrznymi kolidujących z układem drogowym ul. Zielony Zaułek w miejscowości  Stare Babice</t>
  </si>
  <si>
    <t>Budowa Ośrodka Sportowo- Edukacyjnego w Zielonkach.</t>
  </si>
  <si>
    <t xml:space="preserve"> Przewidywane Wykonanie  do 31.12. 2006 r.</t>
  </si>
  <si>
    <t xml:space="preserve"> Przewidywane wykonanie do 31.12.2006</t>
  </si>
  <si>
    <t>Współfinansowanie: "Przebudowy drogi powiatowej nr 01532 łaczącej drogę wojewódzką Nr 580 z Rynkiem Hurtowym Bronisze" /na terenie gminy/ ul. Ogrodnicza (porozumienie)</t>
  </si>
  <si>
    <t>Nauka i pokazy tańców ludowych z regionu Mazowsza</t>
  </si>
  <si>
    <t>Rozbudowa i modernizacja budynku komunalnego w Starych Babicach.</t>
  </si>
  <si>
    <t>Projekt budowy budynku komunalnego z wydzieloną częścią na centrum edukacyjno - kulturalno-informacyjne wraz z biblioteką w Starych Babicach</t>
  </si>
  <si>
    <t>Inne                      ( pożyczki)</t>
  </si>
  <si>
    <t>Rozbudowa oczyszczalni ścieków  wraz
 z budową  sieci kanalizacyjnej w Gminie Stare Babice ( z UE program ZPORR)</t>
  </si>
  <si>
    <t xml:space="preserve">dział </t>
  </si>
  <si>
    <t xml:space="preserve">rozdział </t>
  </si>
  <si>
    <t>kwota</t>
  </si>
  <si>
    <t>Wynagrodzenia osobowe pracowników</t>
  </si>
  <si>
    <t>dodatkowe wynagrodzenia roczne</t>
  </si>
  <si>
    <t>Składki na fundusz pracy</t>
  </si>
  <si>
    <t>Odpis na zakładowy fundusz świadczeń socjalnych</t>
  </si>
  <si>
    <t>wydatki wg. paragrafów</t>
  </si>
  <si>
    <t>razem</t>
  </si>
  <si>
    <t>zakup materiałów i wyposażenia</t>
  </si>
  <si>
    <t>Opłaty z tytułu zakupu usług telekomunikacyjnych telefonii stacjonarnej</t>
  </si>
  <si>
    <t>Składki na ubezpieczenia zdrowotne</t>
  </si>
  <si>
    <t>Dotacje celowe na zadania własne gminy realizowane przez podmioty 
 nienależące do sektora finansów publicznych w 2007 r.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</si>
</sst>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_ ;\-#,##0\ 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0"/>
    <numFmt numFmtId="179" formatCode="#,##0\ _z_ł"/>
    <numFmt numFmtId="180" formatCode="#,##0.0"/>
    <numFmt numFmtId="181" formatCode="0.0%"/>
  </numFmts>
  <fonts count="63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vertAlign val="superscript"/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14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0"/>
    </font>
    <font>
      <i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sz val="11"/>
      <color indexed="10"/>
      <name val="Times New Roman CE"/>
      <family val="1"/>
    </font>
    <font>
      <b/>
      <i/>
      <sz val="10"/>
      <name val="Times New Roman CE"/>
      <family val="1"/>
    </font>
    <font>
      <b/>
      <i/>
      <sz val="11"/>
      <name val="Times New Roman CE"/>
      <family val="1"/>
    </font>
    <font>
      <b/>
      <i/>
      <sz val="11"/>
      <name val="Arial CE"/>
      <family val="0"/>
    </font>
    <font>
      <b/>
      <i/>
      <sz val="10"/>
      <name val="Times New Roman"/>
      <family val="1"/>
    </font>
    <font>
      <b/>
      <i/>
      <sz val="10"/>
      <name val="Arial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sz val="8"/>
      <name val="Times New Roman CE"/>
      <family val="1"/>
    </font>
    <font>
      <b/>
      <sz val="8"/>
      <name val="Arial CE"/>
      <family val="2"/>
    </font>
    <font>
      <b/>
      <sz val="9"/>
      <name val="Arial CE"/>
      <family val="2"/>
    </font>
    <font>
      <b/>
      <u val="single"/>
      <sz val="10"/>
      <name val="Arial CE"/>
      <family val="2"/>
    </font>
    <font>
      <u val="single"/>
      <sz val="9"/>
      <name val="Arial CE"/>
      <family val="2"/>
    </font>
    <font>
      <b/>
      <u val="single"/>
      <sz val="9"/>
      <name val="Arial CE"/>
      <family val="2"/>
    </font>
    <font>
      <b/>
      <u val="single"/>
      <sz val="8"/>
      <name val="Arial CE"/>
      <family val="2"/>
    </font>
    <font>
      <u val="single"/>
      <sz val="10"/>
      <name val="Arial CE"/>
      <family val="2"/>
    </font>
    <font>
      <b/>
      <sz val="12"/>
      <name val="Times New Roman"/>
      <family val="1"/>
    </font>
    <font>
      <i/>
      <sz val="14"/>
      <name val="Arial CE"/>
      <family val="2"/>
    </font>
    <font>
      <b/>
      <i/>
      <sz val="10"/>
      <color indexed="12"/>
      <name val="Arial CE"/>
      <family val="2"/>
    </font>
    <font>
      <b/>
      <i/>
      <sz val="8"/>
      <name val="Arial CE"/>
      <family val="2"/>
    </font>
    <font>
      <sz val="6"/>
      <name val="Times New Roman CE"/>
      <family val="0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i/>
      <sz val="9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1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left" wrapText="1" indent="1"/>
    </xf>
    <xf numFmtId="0" fontId="14" fillId="0" borderId="1" xfId="0" applyFont="1" applyBorder="1" applyAlignment="1">
      <alignment wrapText="1"/>
    </xf>
    <xf numFmtId="0" fontId="11" fillId="0" borderId="1" xfId="0" applyFont="1" applyBorder="1" applyAlignment="1">
      <alignment horizontal="left" wrapText="1" indent="1"/>
    </xf>
    <xf numFmtId="0" fontId="11" fillId="0" borderId="1" xfId="0" applyFont="1" applyBorder="1" applyAlignment="1">
      <alignment horizontal="left" wrapText="1" indent="8"/>
    </xf>
    <xf numFmtId="0" fontId="11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4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" xfId="0" applyFont="1" applyBorder="1" applyAlignment="1">
      <alignment wrapText="1"/>
    </xf>
    <xf numFmtId="0" fontId="14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 quotePrefix="1">
      <alignment horizontal="center" vertical="top" wrapText="1"/>
    </xf>
    <xf numFmtId="0" fontId="11" fillId="0" borderId="3" xfId="0" applyFont="1" applyBorder="1" applyAlignment="1">
      <alignment vertical="top" wrapText="1"/>
    </xf>
    <xf numFmtId="169" fontId="11" fillId="0" borderId="3" xfId="15" applyNumberFormat="1" applyFont="1" applyBorder="1" applyAlignment="1">
      <alignment vertical="top" wrapText="1"/>
    </xf>
    <xf numFmtId="169" fontId="11" fillId="0" borderId="3" xfId="15" applyNumberFormat="1" applyFont="1" applyBorder="1" applyAlignment="1">
      <alignment horizontal="center" vertical="top" wrapText="1"/>
    </xf>
    <xf numFmtId="169" fontId="11" fillId="0" borderId="3" xfId="15" applyNumberFormat="1" applyFont="1" applyBorder="1" applyAlignment="1">
      <alignment vertical="top" wrapText="1"/>
    </xf>
    <xf numFmtId="0" fontId="20" fillId="0" borderId="3" xfId="0" applyFont="1" applyBorder="1" applyAlignment="1">
      <alignment horizontal="center" vertical="top" wrapText="1"/>
    </xf>
    <xf numFmtId="0" fontId="21" fillId="0" borderId="3" xfId="0" applyFont="1" applyBorder="1" applyAlignment="1">
      <alignment vertical="top" wrapText="1"/>
    </xf>
    <xf numFmtId="0" fontId="20" fillId="0" borderId="3" xfId="0" applyFont="1" applyBorder="1" applyAlignment="1">
      <alignment vertical="top" wrapText="1"/>
    </xf>
    <xf numFmtId="169" fontId="20" fillId="0" borderId="3" xfId="15" applyNumberFormat="1" applyFont="1" applyBorder="1" applyAlignment="1">
      <alignment vertical="top" wrapText="1"/>
    </xf>
    <xf numFmtId="169" fontId="21" fillId="0" borderId="3" xfId="15" applyNumberFormat="1" applyFont="1" applyBorder="1" applyAlignment="1">
      <alignment vertical="top" wrapText="1"/>
    </xf>
    <xf numFmtId="169" fontId="20" fillId="0" borderId="3" xfId="0" applyNumberFormat="1" applyFont="1" applyBorder="1" applyAlignment="1">
      <alignment vertical="top" wrapText="1"/>
    </xf>
    <xf numFmtId="0" fontId="21" fillId="0" borderId="3" xfId="0" applyFont="1" applyBorder="1" applyAlignment="1">
      <alignment horizontal="center" vertical="top" wrapText="1"/>
    </xf>
    <xf numFmtId="169" fontId="20" fillId="0" borderId="2" xfId="15" applyNumberFormat="1" applyFont="1" applyBorder="1" applyAlignment="1">
      <alignment vertical="top" wrapText="1"/>
    </xf>
    <xf numFmtId="0" fontId="20" fillId="0" borderId="2" xfId="0" applyFont="1" applyBorder="1" applyAlignment="1" quotePrefix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1" fillId="0" borderId="2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169" fontId="14" fillId="0" borderId="1" xfId="0" applyNumberFormat="1" applyFont="1" applyBorder="1" applyAlignment="1">
      <alignment horizontal="center" vertical="center" wrapText="1"/>
    </xf>
    <xf numFmtId="169" fontId="11" fillId="0" borderId="5" xfId="15" applyNumberFormat="1" applyFont="1" applyBorder="1" applyAlignment="1">
      <alignment vertical="top" wrapText="1"/>
    </xf>
    <xf numFmtId="169" fontId="20" fillId="0" borderId="3" xfId="0" applyNumberFormat="1" applyFont="1" applyBorder="1" applyAlignment="1">
      <alignment horizontal="center" vertical="top" wrapText="1"/>
    </xf>
    <xf numFmtId="169" fontId="20" fillId="0" borderId="3" xfId="15" applyNumberFormat="1" applyFont="1" applyBorder="1" applyAlignment="1">
      <alignment horizontal="center" vertical="top" wrapText="1"/>
    </xf>
    <xf numFmtId="169" fontId="0" fillId="0" borderId="0" xfId="15" applyNumberFormat="1" applyAlignment="1">
      <alignment vertical="center"/>
    </xf>
    <xf numFmtId="169" fontId="20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 horizontal="left"/>
    </xf>
    <xf numFmtId="1" fontId="26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wrapText="1"/>
    </xf>
    <xf numFmtId="1" fontId="29" fillId="0" borderId="0" xfId="0" applyNumberFormat="1" applyFont="1" applyAlignment="1">
      <alignment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30" fillId="0" borderId="7" xfId="0" applyFont="1" applyFill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1" fontId="24" fillId="0" borderId="9" xfId="0" applyNumberFormat="1" applyFont="1" applyBorder="1" applyAlignment="1">
      <alignment shrinkToFit="1"/>
    </xf>
    <xf numFmtId="0" fontId="30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left"/>
    </xf>
    <xf numFmtId="1" fontId="24" fillId="0" borderId="12" xfId="0" applyNumberFormat="1" applyFont="1" applyBorder="1" applyAlignment="1">
      <alignment shrinkToFit="1"/>
    </xf>
    <xf numFmtId="0" fontId="30" fillId="0" borderId="13" xfId="0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left" wrapText="1"/>
    </xf>
    <xf numFmtId="49" fontId="26" fillId="0" borderId="15" xfId="0" applyNumberFormat="1" applyFont="1" applyBorder="1" applyAlignment="1">
      <alignment horizontal="center" wrapText="1"/>
    </xf>
    <xf numFmtId="0" fontId="31" fillId="0" borderId="16" xfId="0" applyFont="1" applyFill="1" applyBorder="1" applyAlignment="1" quotePrefix="1">
      <alignment horizontal="center"/>
    </xf>
    <xf numFmtId="0" fontId="31" fillId="0" borderId="17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left" wrapText="1"/>
    </xf>
    <xf numFmtId="3" fontId="31" fillId="0" borderId="17" xfId="0" applyNumberFormat="1" applyFont="1" applyFill="1" applyBorder="1" applyAlignment="1">
      <alignment horizontal="right"/>
    </xf>
    <xf numFmtId="3" fontId="31" fillId="0" borderId="18" xfId="0" applyNumberFormat="1" applyFont="1" applyFill="1" applyBorder="1" applyAlignment="1">
      <alignment horizontal="right"/>
    </xf>
    <xf numFmtId="2" fontId="31" fillId="0" borderId="19" xfId="0" applyNumberFormat="1" applyFont="1" applyFill="1" applyBorder="1" applyAlignment="1">
      <alignment horizontal="center"/>
    </xf>
    <xf numFmtId="0" fontId="32" fillId="0" borderId="16" xfId="0" applyFont="1" applyBorder="1" applyAlignment="1" quotePrefix="1">
      <alignment horizontal="center" wrapText="1" shrinkToFit="1"/>
    </xf>
    <xf numFmtId="0" fontId="32" fillId="0" borderId="17" xfId="0" applyFont="1" applyFill="1" applyBorder="1" applyAlignment="1" quotePrefix="1">
      <alignment horizontal="left" wrapText="1" shrinkToFit="1"/>
    </xf>
    <xf numFmtId="0" fontId="32" fillId="0" borderId="17" xfId="0" applyFont="1" applyBorder="1" applyAlignment="1">
      <alignment horizontal="center" wrapText="1" shrinkToFit="1"/>
    </xf>
    <xf numFmtId="0" fontId="33" fillId="0" borderId="17" xfId="0" applyFont="1" applyBorder="1" applyAlignment="1">
      <alignment horizontal="left" wrapText="1" shrinkToFit="1"/>
    </xf>
    <xf numFmtId="3" fontId="33" fillId="0" borderId="17" xfId="0" applyNumberFormat="1" applyFont="1" applyFill="1" applyBorder="1" applyAlignment="1">
      <alignment horizontal="right" wrapText="1" shrinkToFit="1"/>
    </xf>
    <xf numFmtId="3" fontId="33" fillId="0" borderId="18" xfId="0" applyNumberFormat="1" applyFont="1" applyFill="1" applyBorder="1" applyAlignment="1">
      <alignment horizontal="right" wrapText="1" shrinkToFit="1"/>
    </xf>
    <xf numFmtId="2" fontId="34" fillId="0" borderId="19" xfId="0" applyNumberFormat="1" applyFont="1" applyFill="1" applyBorder="1" applyAlignment="1">
      <alignment horizontal="center"/>
    </xf>
    <xf numFmtId="0" fontId="13" fillId="0" borderId="0" xfId="0" applyFont="1" applyAlignment="1">
      <alignment wrapText="1" shrinkToFit="1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23" fillId="0" borderId="21" xfId="0" applyFont="1" applyBorder="1" applyAlignment="1">
      <alignment horizontal="left" wrapText="1"/>
    </xf>
    <xf numFmtId="3" fontId="23" fillId="0" borderId="21" xfId="0" applyNumberFormat="1" applyFont="1" applyFill="1" applyBorder="1" applyAlignment="1">
      <alignment horizontal="right" wrapText="1"/>
    </xf>
    <xf numFmtId="3" fontId="34" fillId="0" borderId="7" xfId="0" applyNumberFormat="1" applyFont="1" applyBorder="1" applyAlignment="1">
      <alignment horizontal="right"/>
    </xf>
    <xf numFmtId="3" fontId="34" fillId="0" borderId="8" xfId="0" applyNumberFormat="1" applyFont="1" applyBorder="1" applyAlignment="1">
      <alignment horizontal="right"/>
    </xf>
    <xf numFmtId="2" fontId="34" fillId="0" borderId="9" xfId="0" applyNumberFormat="1" applyFont="1" applyFill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 wrapText="1"/>
    </xf>
    <xf numFmtId="3" fontId="23" fillId="0" borderId="23" xfId="0" applyNumberFormat="1" applyFont="1" applyFill="1" applyBorder="1" applyAlignment="1">
      <alignment horizontal="right" wrapText="1"/>
    </xf>
    <xf numFmtId="3" fontId="34" fillId="0" borderId="23" xfId="0" applyNumberFormat="1" applyFont="1" applyBorder="1" applyAlignment="1">
      <alignment horizontal="right"/>
    </xf>
    <xf numFmtId="3" fontId="34" fillId="0" borderId="24" xfId="0" applyNumberFormat="1" applyFont="1" applyBorder="1" applyAlignment="1">
      <alignment horizontal="right"/>
    </xf>
    <xf numFmtId="2" fontId="34" fillId="0" borderId="25" xfId="0" applyNumberFormat="1" applyFont="1" applyFill="1" applyBorder="1" applyAlignment="1">
      <alignment horizontal="center"/>
    </xf>
    <xf numFmtId="0" fontId="32" fillId="0" borderId="16" xfId="0" applyFont="1" applyBorder="1" applyAlignment="1" quotePrefix="1">
      <alignment horizontal="center"/>
    </xf>
    <xf numFmtId="0" fontId="32" fillId="0" borderId="17" xfId="0" applyFont="1" applyFill="1" applyBorder="1" applyAlignment="1" quotePrefix="1">
      <alignment horizontal="right"/>
    </xf>
    <xf numFmtId="0" fontId="32" fillId="0" borderId="17" xfId="0" applyFont="1" applyBorder="1" applyAlignment="1">
      <alignment horizontal="center"/>
    </xf>
    <xf numFmtId="49" fontId="33" fillId="0" borderId="17" xfId="0" applyNumberFormat="1" applyFont="1" applyBorder="1" applyAlignment="1">
      <alignment horizontal="justify" vertical="top"/>
    </xf>
    <xf numFmtId="3" fontId="23" fillId="0" borderId="13" xfId="0" applyNumberFormat="1" applyFont="1" applyFill="1" applyBorder="1" applyAlignment="1">
      <alignment horizontal="right" vertical="top"/>
    </xf>
    <xf numFmtId="3" fontId="34" fillId="0" borderId="17" xfId="0" applyNumberFormat="1" applyFont="1" applyBorder="1" applyAlignment="1">
      <alignment horizontal="right"/>
    </xf>
    <xf numFmtId="3" fontId="34" fillId="0" borderId="18" xfId="0" applyNumberFormat="1" applyFont="1" applyBorder="1" applyAlignment="1">
      <alignment horizontal="right"/>
    </xf>
    <xf numFmtId="0" fontId="34" fillId="0" borderId="22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10" xfId="0" applyFont="1" applyBorder="1" applyAlignment="1" quotePrefix="1">
      <alignment horizontal="center"/>
    </xf>
    <xf numFmtId="49" fontId="23" fillId="0" borderId="10" xfId="0" applyNumberFormat="1" applyFont="1" applyBorder="1" applyAlignment="1">
      <alignment horizontal="left" vertical="top" wrapText="1"/>
    </xf>
    <xf numFmtId="3" fontId="23" fillId="0" borderId="10" xfId="0" applyNumberFormat="1" applyFont="1" applyFill="1" applyBorder="1" applyAlignment="1">
      <alignment horizontal="right" vertical="top" wrapText="1"/>
    </xf>
    <xf numFmtId="3" fontId="34" fillId="0" borderId="10" xfId="0" applyNumberFormat="1" applyFont="1" applyBorder="1" applyAlignment="1">
      <alignment horizontal="right"/>
    </xf>
    <xf numFmtId="3" fontId="34" fillId="0" borderId="11" xfId="0" applyNumberFormat="1" applyFont="1" applyBorder="1" applyAlignment="1">
      <alignment horizontal="right"/>
    </xf>
    <xf numFmtId="2" fontId="34" fillId="0" borderId="1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1" fillId="0" borderId="16" xfId="0" applyFont="1" applyFill="1" applyBorder="1" applyAlignment="1">
      <alignment horizontal="center"/>
    </xf>
    <xf numFmtId="0" fontId="31" fillId="0" borderId="17" xfId="0" applyFont="1" applyFill="1" applyBorder="1" applyAlignment="1">
      <alignment/>
    </xf>
    <xf numFmtId="0" fontId="31" fillId="0" borderId="17" xfId="0" applyFont="1" applyFill="1" applyBorder="1" applyAlignment="1">
      <alignment horizontal="center"/>
    </xf>
    <xf numFmtId="49" fontId="31" fillId="0" borderId="17" xfId="0" applyNumberFormat="1" applyFont="1" applyFill="1" applyBorder="1" applyAlignment="1">
      <alignment horizontal="justify" vertical="top" wrapText="1"/>
    </xf>
    <xf numFmtId="3" fontId="31" fillId="0" borderId="17" xfId="0" applyNumberFormat="1" applyFont="1" applyFill="1" applyBorder="1" applyAlignment="1">
      <alignment horizontal="right"/>
    </xf>
    <xf numFmtId="3" fontId="31" fillId="0" borderId="18" xfId="0" applyNumberFormat="1" applyFont="1" applyFill="1" applyBorder="1" applyAlignment="1">
      <alignment horizontal="right"/>
    </xf>
    <xf numFmtId="0" fontId="32" fillId="0" borderId="16" xfId="0" applyFont="1" applyFill="1" applyBorder="1" applyAlignment="1">
      <alignment horizontal="center"/>
    </xf>
    <xf numFmtId="0" fontId="32" fillId="0" borderId="17" xfId="0" applyFont="1" applyFill="1" applyBorder="1" applyAlignment="1">
      <alignment/>
    </xf>
    <xf numFmtId="3" fontId="34" fillId="0" borderId="17" xfId="0" applyNumberFormat="1" applyFont="1" applyFill="1" applyBorder="1" applyAlignment="1">
      <alignment horizontal="right"/>
    </xf>
    <xf numFmtId="3" fontId="34" fillId="0" borderId="18" xfId="0" applyNumberFormat="1" applyFont="1" applyFill="1" applyBorder="1" applyAlignment="1">
      <alignment horizontal="right"/>
    </xf>
    <xf numFmtId="0" fontId="34" fillId="0" borderId="17" xfId="0" applyFont="1" applyBorder="1" applyAlignment="1" quotePrefix="1">
      <alignment horizontal="center"/>
    </xf>
    <xf numFmtId="0" fontId="32" fillId="0" borderId="20" xfId="0" applyFont="1" applyBorder="1" applyAlignment="1">
      <alignment horizontal="center"/>
    </xf>
    <xf numFmtId="0" fontId="32" fillId="0" borderId="21" xfId="0" applyFont="1" applyFill="1" applyBorder="1" applyAlignment="1">
      <alignment/>
    </xf>
    <xf numFmtId="49" fontId="33" fillId="0" borderId="21" xfId="0" applyNumberFormat="1" applyFont="1" applyBorder="1" applyAlignment="1">
      <alignment horizontal="justify" vertical="top"/>
    </xf>
    <xf numFmtId="2" fontId="34" fillId="0" borderId="26" xfId="0" applyNumberFormat="1" applyFont="1" applyFill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4" fillId="0" borderId="1" xfId="0" applyFont="1" applyBorder="1" applyAlignment="1">
      <alignment/>
    </xf>
    <xf numFmtId="0" fontId="34" fillId="0" borderId="1" xfId="0" applyFont="1" applyBorder="1" applyAlignment="1" quotePrefix="1">
      <alignment horizontal="center"/>
    </xf>
    <xf numFmtId="49" fontId="23" fillId="0" borderId="1" xfId="0" applyNumberFormat="1" applyFont="1" applyBorder="1" applyAlignment="1">
      <alignment horizontal="justify" vertical="top"/>
    </xf>
    <xf numFmtId="3" fontId="34" fillId="0" borderId="1" xfId="0" applyNumberFormat="1" applyFont="1" applyBorder="1" applyAlignment="1">
      <alignment horizontal="right"/>
    </xf>
    <xf numFmtId="3" fontId="34" fillId="0" borderId="28" xfId="0" applyNumberFormat="1" applyFont="1" applyBorder="1" applyAlignment="1">
      <alignment horizontal="right"/>
    </xf>
    <xf numFmtId="2" fontId="34" fillId="0" borderId="29" xfId="0" applyNumberFormat="1" applyFont="1" applyFill="1" applyBorder="1" applyAlignment="1">
      <alignment horizontal="center"/>
    </xf>
    <xf numFmtId="3" fontId="23" fillId="0" borderId="1" xfId="0" applyNumberFormat="1" applyFont="1" applyFill="1" applyBorder="1" applyAlignment="1">
      <alignment horizontal="right" vertical="top"/>
    </xf>
    <xf numFmtId="0" fontId="34" fillId="0" borderId="30" xfId="0" applyFont="1" applyBorder="1" applyAlignment="1">
      <alignment horizontal="center"/>
    </xf>
    <xf numFmtId="0" fontId="34" fillId="0" borderId="6" xfId="0" applyFont="1" applyBorder="1" applyAlignment="1">
      <alignment/>
    </xf>
    <xf numFmtId="49" fontId="23" fillId="0" borderId="6" xfId="0" applyNumberFormat="1" applyFont="1" applyBorder="1" applyAlignment="1">
      <alignment horizontal="justify" vertical="top"/>
    </xf>
    <xf numFmtId="3" fontId="23" fillId="0" borderId="6" xfId="0" applyNumberFormat="1" applyFont="1" applyFill="1" applyBorder="1" applyAlignment="1">
      <alignment horizontal="right" vertical="top"/>
    </xf>
    <xf numFmtId="3" fontId="34" fillId="0" borderId="6" xfId="0" applyNumberFormat="1" applyFont="1" applyBorder="1" applyAlignment="1">
      <alignment horizontal="right"/>
    </xf>
    <xf numFmtId="3" fontId="34" fillId="0" borderId="31" xfId="0" applyNumberFormat="1" applyFont="1" applyBorder="1" applyAlignment="1">
      <alignment horizontal="right"/>
    </xf>
    <xf numFmtId="2" fontId="34" fillId="0" borderId="32" xfId="0" applyNumberFormat="1" applyFont="1" applyFill="1" applyBorder="1" applyAlignment="1">
      <alignment horizontal="center"/>
    </xf>
    <xf numFmtId="2" fontId="23" fillId="0" borderId="26" xfId="0" applyNumberFormat="1" applyFont="1" applyFill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34" xfId="0" applyFont="1" applyBorder="1" applyAlignment="1">
      <alignment/>
    </xf>
    <xf numFmtId="0" fontId="34" fillId="0" borderId="34" xfId="0" applyFont="1" applyBorder="1" applyAlignment="1" quotePrefix="1">
      <alignment horizontal="center"/>
    </xf>
    <xf numFmtId="49" fontId="23" fillId="0" borderId="34" xfId="0" applyNumberFormat="1" applyFont="1" applyBorder="1" applyAlignment="1">
      <alignment horizontal="justify" vertical="top"/>
    </xf>
    <xf numFmtId="3" fontId="23" fillId="0" borderId="34" xfId="0" applyNumberFormat="1" applyFont="1" applyFill="1" applyBorder="1" applyAlignment="1">
      <alignment horizontal="right"/>
    </xf>
    <xf numFmtId="3" fontId="0" fillId="0" borderId="34" xfId="0" applyNumberFormat="1" applyFont="1" applyBorder="1" applyAlignment="1">
      <alignment/>
    </xf>
    <xf numFmtId="3" fontId="23" fillId="0" borderId="35" xfId="0" applyNumberFormat="1" applyFont="1" applyBorder="1" applyAlignment="1">
      <alignment horizontal="right"/>
    </xf>
    <xf numFmtId="2" fontId="23" fillId="0" borderId="29" xfId="0" applyNumberFormat="1" applyFont="1" applyFill="1" applyBorder="1" applyAlignment="1">
      <alignment horizontal="center"/>
    </xf>
    <xf numFmtId="49" fontId="34" fillId="0" borderId="1" xfId="0" applyNumberFormat="1" applyFont="1" applyBorder="1" applyAlignment="1">
      <alignment horizontal="center"/>
    </xf>
    <xf numFmtId="3" fontId="23" fillId="0" borderId="1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/>
    </xf>
    <xf numFmtId="49" fontId="34" fillId="0" borderId="1" xfId="0" applyNumberFormat="1" applyFont="1" applyBorder="1" applyAlignment="1" quotePrefix="1">
      <alignment horizontal="center"/>
    </xf>
    <xf numFmtId="169" fontId="23" fillId="0" borderId="1" xfId="15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49" fontId="23" fillId="0" borderId="1" xfId="0" applyNumberFormat="1" applyFont="1" applyBorder="1" applyAlignment="1">
      <alignment horizontal="left" vertical="top" wrapText="1"/>
    </xf>
    <xf numFmtId="3" fontId="23" fillId="0" borderId="1" xfId="0" applyNumberFormat="1" applyFont="1" applyFill="1" applyBorder="1" applyAlignment="1">
      <alignment horizontal="right" wrapText="1"/>
    </xf>
    <xf numFmtId="3" fontId="23" fillId="0" borderId="6" xfId="0" applyNumberFormat="1" applyFont="1" applyFill="1" applyBorder="1" applyAlignment="1">
      <alignment horizontal="right"/>
    </xf>
    <xf numFmtId="3" fontId="0" fillId="0" borderId="6" xfId="0" applyNumberFormat="1" applyFont="1" applyBorder="1" applyAlignment="1">
      <alignment/>
    </xf>
    <xf numFmtId="3" fontId="34" fillId="0" borderId="35" xfId="0" applyNumberFormat="1" applyFont="1" applyBorder="1" applyAlignment="1">
      <alignment horizontal="right"/>
    </xf>
    <xf numFmtId="0" fontId="31" fillId="0" borderId="36" xfId="0" applyFont="1" applyFill="1" applyBorder="1" applyAlignment="1">
      <alignment horizontal="center"/>
    </xf>
    <xf numFmtId="0" fontId="31" fillId="0" borderId="7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left" wrapText="1"/>
    </xf>
    <xf numFmtId="3" fontId="31" fillId="0" borderId="37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3" fontId="32" fillId="0" borderId="38" xfId="0" applyNumberFormat="1" applyFont="1" applyFill="1" applyBorder="1" applyAlignment="1">
      <alignment horizontal="right"/>
    </xf>
    <xf numFmtId="3" fontId="32" fillId="0" borderId="18" xfId="0" applyNumberFormat="1" applyFont="1" applyFill="1" applyBorder="1" applyAlignment="1">
      <alignment horizontal="right"/>
    </xf>
    <xf numFmtId="0" fontId="34" fillId="0" borderId="34" xfId="0" applyFont="1" applyBorder="1" applyAlignment="1">
      <alignment horizontal="center"/>
    </xf>
    <xf numFmtId="3" fontId="23" fillId="0" borderId="39" xfId="0" applyNumberFormat="1" applyFont="1" applyFill="1" applyBorder="1" applyAlignment="1">
      <alignment horizontal="right"/>
    </xf>
    <xf numFmtId="3" fontId="0" fillId="0" borderId="39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2" fontId="34" fillId="0" borderId="40" xfId="0" applyNumberFormat="1" applyFont="1" applyFill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23" xfId="0" applyFont="1" applyBorder="1" applyAlignment="1">
      <alignment/>
    </xf>
    <xf numFmtId="0" fontId="34" fillId="0" borderId="23" xfId="0" applyFont="1" applyBorder="1" applyAlignment="1">
      <alignment horizontal="center"/>
    </xf>
    <xf numFmtId="49" fontId="23" fillId="0" borderId="23" xfId="0" applyNumberFormat="1" applyFont="1" applyBorder="1" applyAlignment="1">
      <alignment horizontal="justify" vertical="top"/>
    </xf>
    <xf numFmtId="3" fontId="23" fillId="0" borderId="42" xfId="0" applyNumberFormat="1" applyFont="1" applyFill="1" applyBorder="1" applyAlignment="1">
      <alignment horizontal="right"/>
    </xf>
    <xf numFmtId="3" fontId="0" fillId="0" borderId="4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32" fillId="0" borderId="22" xfId="0" applyFont="1" applyBorder="1" applyAlignment="1">
      <alignment horizontal="center"/>
    </xf>
    <xf numFmtId="0" fontId="32" fillId="0" borderId="10" xfId="0" applyFont="1" applyFill="1" applyBorder="1" applyAlignment="1">
      <alignment/>
    </xf>
    <xf numFmtId="0" fontId="34" fillId="0" borderId="6" xfId="0" applyFont="1" applyBorder="1" applyAlignment="1" quotePrefix="1">
      <alignment horizontal="center"/>
    </xf>
    <xf numFmtId="3" fontId="35" fillId="0" borderId="28" xfId="0" applyNumberFormat="1" applyFont="1" applyBorder="1" applyAlignment="1">
      <alignment/>
    </xf>
    <xf numFmtId="49" fontId="23" fillId="0" borderId="6" xfId="0" applyNumberFormat="1" applyFont="1" applyBorder="1" applyAlignment="1">
      <alignment horizontal="justify" vertical="top" wrapText="1"/>
    </xf>
    <xf numFmtId="3" fontId="23" fillId="0" borderId="6" xfId="0" applyNumberFormat="1" applyFont="1" applyFill="1" applyBorder="1" applyAlignment="1">
      <alignment horizontal="right" wrapText="1"/>
    </xf>
    <xf numFmtId="3" fontId="35" fillId="0" borderId="31" xfId="0" applyNumberFormat="1" applyFont="1" applyBorder="1" applyAlignment="1">
      <alignment/>
    </xf>
    <xf numFmtId="169" fontId="23" fillId="0" borderId="6" xfId="15" applyNumberFormat="1" applyFont="1" applyFill="1" applyBorder="1" applyAlignment="1">
      <alignment horizontal="right" wrapText="1"/>
    </xf>
    <xf numFmtId="3" fontId="23" fillId="0" borderId="23" xfId="0" applyNumberFormat="1" applyFont="1" applyFill="1" applyBorder="1" applyAlignment="1">
      <alignment horizontal="right"/>
    </xf>
    <xf numFmtId="0" fontId="32" fillId="0" borderId="33" xfId="0" applyFont="1" applyBorder="1" applyAlignment="1">
      <alignment horizontal="center"/>
    </xf>
    <xf numFmtId="0" fontId="32" fillId="0" borderId="34" xfId="0" applyFont="1" applyFill="1" applyBorder="1" applyAlignment="1">
      <alignment/>
    </xf>
    <xf numFmtId="0" fontId="32" fillId="0" borderId="34" xfId="0" applyFont="1" applyBorder="1" applyAlignment="1">
      <alignment horizontal="center"/>
    </xf>
    <xf numFmtId="49" fontId="33" fillId="0" borderId="34" xfId="0" applyNumberFormat="1" applyFont="1" applyBorder="1" applyAlignment="1">
      <alignment horizontal="justify" vertical="top"/>
    </xf>
    <xf numFmtId="3" fontId="23" fillId="0" borderId="10" xfId="0" applyNumberFormat="1" applyFont="1" applyFill="1" applyBorder="1" applyAlignment="1">
      <alignment horizontal="right"/>
    </xf>
    <xf numFmtId="3" fontId="32" fillId="0" borderId="35" xfId="0" applyNumberFormat="1" applyFont="1" applyBorder="1" applyAlignment="1">
      <alignment horizontal="right"/>
    </xf>
    <xf numFmtId="0" fontId="34" fillId="0" borderId="23" xfId="0" applyFont="1" applyBorder="1" applyAlignment="1" quotePrefix="1">
      <alignment horizontal="center"/>
    </xf>
    <xf numFmtId="3" fontId="32" fillId="0" borderId="23" xfId="0" applyNumberFormat="1" applyFont="1" applyBorder="1" applyAlignment="1">
      <alignment horizontal="right"/>
    </xf>
    <xf numFmtId="49" fontId="24" fillId="0" borderId="38" xfId="0" applyNumberFormat="1" applyFont="1" applyFill="1" applyBorder="1" applyAlignment="1">
      <alignment horizontal="justify" vertical="top"/>
    </xf>
    <xf numFmtId="3" fontId="32" fillId="0" borderId="11" xfId="0" applyNumberFormat="1" applyFont="1" applyFill="1" applyBorder="1" applyAlignment="1">
      <alignment horizontal="right"/>
    </xf>
    <xf numFmtId="49" fontId="23" fillId="0" borderId="17" xfId="0" applyNumberFormat="1" applyFont="1" applyBorder="1" applyAlignment="1">
      <alignment horizontal="justify" vertical="top"/>
    </xf>
    <xf numFmtId="0" fontId="0" fillId="0" borderId="18" xfId="0" applyBorder="1" applyAlignment="1">
      <alignment/>
    </xf>
    <xf numFmtId="2" fontId="34" fillId="0" borderId="15" xfId="0" applyNumberFormat="1" applyFont="1" applyFill="1" applyBorder="1" applyAlignment="1">
      <alignment horizontal="center"/>
    </xf>
    <xf numFmtId="0" fontId="36" fillId="0" borderId="17" xfId="0" applyFont="1" applyBorder="1" applyAlignment="1">
      <alignment horizontal="center"/>
    </xf>
    <xf numFmtId="49" fontId="23" fillId="0" borderId="10" xfId="0" applyNumberFormat="1" applyFont="1" applyFill="1" applyBorder="1" applyAlignment="1">
      <alignment horizontal="justify" vertical="top"/>
    </xf>
    <xf numFmtId="3" fontId="34" fillId="0" borderId="13" xfId="0" applyNumberFormat="1" applyFont="1" applyFill="1" applyBorder="1" applyAlignment="1">
      <alignment horizontal="right"/>
    </xf>
    <xf numFmtId="3" fontId="34" fillId="0" borderId="23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34" fillId="0" borderId="43" xfId="0" applyFont="1" applyBorder="1" applyAlignment="1">
      <alignment horizontal="center"/>
    </xf>
    <xf numFmtId="0" fontId="32" fillId="0" borderId="13" xfId="0" applyFont="1" applyFill="1" applyBorder="1" applyAlignment="1">
      <alignment/>
    </xf>
    <xf numFmtId="0" fontId="34" fillId="0" borderId="13" xfId="0" applyFont="1" applyBorder="1" applyAlignment="1">
      <alignment horizontal="center"/>
    </xf>
    <xf numFmtId="49" fontId="23" fillId="0" borderId="13" xfId="0" applyNumberFormat="1" applyFont="1" applyFill="1" applyBorder="1" applyAlignment="1">
      <alignment horizontal="justify" vertical="top"/>
    </xf>
    <xf numFmtId="0" fontId="34" fillId="0" borderId="20" xfId="0" applyFont="1" applyBorder="1" applyAlignment="1">
      <alignment horizontal="center"/>
    </xf>
    <xf numFmtId="49" fontId="23" fillId="0" borderId="21" xfId="0" applyNumberFormat="1" applyFont="1" applyBorder="1" applyAlignment="1">
      <alignment horizontal="justify" vertical="top"/>
    </xf>
    <xf numFmtId="3" fontId="34" fillId="0" borderId="34" xfId="0" applyNumberFormat="1" applyFont="1" applyFill="1" applyBorder="1" applyAlignment="1">
      <alignment horizontal="right"/>
    </xf>
    <xf numFmtId="3" fontId="34" fillId="0" borderId="21" xfId="0" applyNumberFormat="1" applyFont="1" applyBorder="1" applyAlignment="1">
      <alignment horizontal="right"/>
    </xf>
    <xf numFmtId="0" fontId="0" fillId="0" borderId="44" xfId="0" applyBorder="1" applyAlignment="1">
      <alignment/>
    </xf>
    <xf numFmtId="0" fontId="32" fillId="0" borderId="23" xfId="0" applyFont="1" applyFill="1" applyBorder="1" applyAlignment="1">
      <alignment/>
    </xf>
    <xf numFmtId="49" fontId="33" fillId="0" borderId="23" xfId="0" applyNumberFormat="1" applyFont="1" applyBorder="1" applyAlignment="1">
      <alignment horizontal="justify" vertical="top"/>
    </xf>
    <xf numFmtId="3" fontId="32" fillId="0" borderId="23" xfId="0" applyNumberFormat="1" applyFont="1" applyFill="1" applyBorder="1" applyAlignment="1">
      <alignment horizontal="right"/>
    </xf>
    <xf numFmtId="0" fontId="0" fillId="0" borderId="24" xfId="0" applyBorder="1" applyAlignment="1">
      <alignment/>
    </xf>
    <xf numFmtId="49" fontId="23" fillId="0" borderId="13" xfId="0" applyNumberFormat="1" applyFont="1" applyBorder="1" applyAlignment="1">
      <alignment horizontal="justify" vertical="top"/>
    </xf>
    <xf numFmtId="3" fontId="34" fillId="0" borderId="13" xfId="0" applyNumberFormat="1" applyFont="1" applyBorder="1" applyAlignment="1">
      <alignment horizontal="right"/>
    </xf>
    <xf numFmtId="0" fontId="31" fillId="0" borderId="22" xfId="0" applyFont="1" applyFill="1" applyBorder="1" applyAlignment="1">
      <alignment horizontal="center"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justify" vertical="top"/>
    </xf>
    <xf numFmtId="3" fontId="31" fillId="0" borderId="10" xfId="0" applyNumberFormat="1" applyFont="1" applyFill="1" applyBorder="1" applyAlignment="1">
      <alignment horizontal="right"/>
    </xf>
    <xf numFmtId="3" fontId="31" fillId="0" borderId="11" xfId="0" applyNumberFormat="1" applyFont="1" applyFill="1" applyBorder="1" applyAlignment="1">
      <alignment horizontal="right"/>
    </xf>
    <xf numFmtId="2" fontId="31" fillId="0" borderId="12" xfId="0" applyNumberFormat="1" applyFont="1" applyFill="1" applyBorder="1" applyAlignment="1">
      <alignment horizontal="center"/>
    </xf>
    <xf numFmtId="0" fontId="31" fillId="0" borderId="21" xfId="0" applyFont="1" applyBorder="1" applyAlignment="1">
      <alignment horizontal="center"/>
    </xf>
    <xf numFmtId="3" fontId="32" fillId="0" borderId="21" xfId="0" applyNumberFormat="1" applyFont="1" applyFill="1" applyBorder="1" applyAlignment="1">
      <alignment horizontal="right"/>
    </xf>
    <xf numFmtId="3" fontId="32" fillId="0" borderId="44" xfId="0" applyNumberFormat="1" applyFont="1" applyFill="1" applyBorder="1" applyAlignment="1">
      <alignment horizontal="right"/>
    </xf>
    <xf numFmtId="0" fontId="31" fillId="0" borderId="16" xfId="0" applyFont="1" applyFill="1" applyBorder="1" applyAlignment="1">
      <alignment horizontal="center"/>
    </xf>
    <xf numFmtId="0" fontId="31" fillId="0" borderId="17" xfId="0" applyFont="1" applyFill="1" applyBorder="1" applyAlignment="1">
      <alignment/>
    </xf>
    <xf numFmtId="49" fontId="24" fillId="0" borderId="17" xfId="0" applyNumberFormat="1" applyFont="1" applyFill="1" applyBorder="1" applyAlignment="1">
      <alignment horizontal="justify" vertical="top"/>
    </xf>
    <xf numFmtId="3" fontId="24" fillId="0" borderId="17" xfId="0" applyNumberFormat="1" applyFont="1" applyFill="1" applyBorder="1" applyAlignment="1">
      <alignment horizontal="right"/>
    </xf>
    <xf numFmtId="3" fontId="33" fillId="0" borderId="34" xfId="0" applyNumberFormat="1" applyFont="1" applyFill="1" applyBorder="1" applyAlignment="1">
      <alignment horizontal="right"/>
    </xf>
    <xf numFmtId="3" fontId="33" fillId="0" borderId="35" xfId="0" applyNumberFormat="1" applyFont="1" applyFill="1" applyBorder="1" applyAlignment="1">
      <alignment horizontal="right"/>
    </xf>
    <xf numFmtId="49" fontId="23" fillId="0" borderId="10" xfId="0" applyNumberFormat="1" applyFont="1" applyBorder="1" applyAlignment="1">
      <alignment horizontal="justify" vertical="top"/>
    </xf>
    <xf numFmtId="0" fontId="24" fillId="0" borderId="17" xfId="0" applyFont="1" applyFill="1" applyBorder="1" applyAlignment="1">
      <alignment/>
    </xf>
    <xf numFmtId="0" fontId="24" fillId="0" borderId="17" xfId="0" applyFont="1" applyFill="1" applyBorder="1" applyAlignment="1">
      <alignment horizontal="center"/>
    </xf>
    <xf numFmtId="49" fontId="26" fillId="0" borderId="17" xfId="0" applyNumberFormat="1" applyFont="1" applyFill="1" applyBorder="1" applyAlignment="1">
      <alignment horizontal="justify" vertical="top"/>
    </xf>
    <xf numFmtId="3" fontId="24" fillId="0" borderId="18" xfId="0" applyNumberFormat="1" applyFont="1" applyFill="1" applyBorder="1" applyAlignment="1">
      <alignment horizontal="right"/>
    </xf>
    <xf numFmtId="3" fontId="32" fillId="0" borderId="34" xfId="0" applyNumberFormat="1" applyFont="1" applyFill="1" applyBorder="1" applyAlignment="1">
      <alignment horizontal="right"/>
    </xf>
    <xf numFmtId="0" fontId="34" fillId="0" borderId="1" xfId="0" applyFont="1" applyBorder="1" applyAlignment="1">
      <alignment horizontal="right"/>
    </xf>
    <xf numFmtId="0" fontId="34" fillId="0" borderId="1" xfId="0" applyFont="1" applyBorder="1" applyAlignment="1" quotePrefix="1">
      <alignment horizontal="right"/>
    </xf>
    <xf numFmtId="3" fontId="32" fillId="0" borderId="28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32" fillId="0" borderId="21" xfId="0" applyFont="1" applyBorder="1" applyAlignment="1">
      <alignment horizontal="center"/>
    </xf>
    <xf numFmtId="3" fontId="33" fillId="0" borderId="1" xfId="0" applyNumberFormat="1" applyFont="1" applyBorder="1" applyAlignment="1">
      <alignment horizontal="right"/>
    </xf>
    <xf numFmtId="3" fontId="34" fillId="0" borderId="34" xfId="0" applyNumberFormat="1" applyFont="1" applyBorder="1" applyAlignment="1">
      <alignment horizontal="right"/>
    </xf>
    <xf numFmtId="0" fontId="32" fillId="0" borderId="16" xfId="0" applyFont="1" applyBorder="1" applyAlignment="1">
      <alignment horizontal="center"/>
    </xf>
    <xf numFmtId="0" fontId="34" fillId="0" borderId="17" xfId="0" applyFont="1" applyFill="1" applyBorder="1" applyAlignment="1" quotePrefix="1">
      <alignment horizontal="center"/>
    </xf>
    <xf numFmtId="49" fontId="33" fillId="0" borderId="17" xfId="0" applyNumberFormat="1" applyFont="1" applyFill="1" applyBorder="1" applyAlignment="1">
      <alignment horizontal="justify" vertical="top"/>
    </xf>
    <xf numFmtId="3" fontId="23" fillId="0" borderId="17" xfId="0" applyNumberFormat="1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34" fillId="0" borderId="21" xfId="0" applyFont="1" applyBorder="1" applyAlignment="1">
      <alignment/>
    </xf>
    <xf numFmtId="0" fontId="34" fillId="0" borderId="21" xfId="0" applyFont="1" applyBorder="1" applyAlignment="1" quotePrefix="1">
      <alignment horizontal="center"/>
    </xf>
    <xf numFmtId="3" fontId="23" fillId="0" borderId="21" xfId="0" applyNumberFormat="1" applyFont="1" applyFill="1" applyBorder="1" applyAlignment="1">
      <alignment horizontal="right"/>
    </xf>
    <xf numFmtId="3" fontId="34" fillId="0" borderId="44" xfId="0" applyNumberFormat="1" applyFont="1" applyBorder="1" applyAlignment="1">
      <alignment horizontal="right"/>
    </xf>
    <xf numFmtId="49" fontId="23" fillId="0" borderId="45" xfId="0" applyNumberFormat="1" applyFont="1" applyBorder="1" applyAlignment="1">
      <alignment horizontal="justify" vertical="top"/>
    </xf>
    <xf numFmtId="49" fontId="23" fillId="0" borderId="39" xfId="0" applyNumberFormat="1" applyFont="1" applyBorder="1" applyAlignment="1">
      <alignment horizontal="justify" vertical="top"/>
    </xf>
    <xf numFmtId="49" fontId="23" fillId="0" borderId="45" xfId="0" applyNumberFormat="1" applyFont="1" applyBorder="1" applyAlignment="1">
      <alignment horizontal="justify" vertical="top" wrapText="1"/>
    </xf>
    <xf numFmtId="49" fontId="25" fillId="0" borderId="1" xfId="0" applyNumberFormat="1" applyFont="1" applyBorder="1" applyAlignment="1">
      <alignment horizontal="justify" vertical="top"/>
    </xf>
    <xf numFmtId="0" fontId="34" fillId="0" borderId="36" xfId="0" applyFont="1" applyBorder="1" applyAlignment="1">
      <alignment horizontal="center"/>
    </xf>
    <xf numFmtId="0" fontId="34" fillId="0" borderId="7" xfId="0" applyFont="1" applyBorder="1" applyAlignment="1">
      <alignment/>
    </xf>
    <xf numFmtId="0" fontId="34" fillId="0" borderId="7" xfId="0" applyFont="1" applyBorder="1" applyAlignment="1" quotePrefix="1">
      <alignment horizontal="center"/>
    </xf>
    <xf numFmtId="49" fontId="23" fillId="0" borderId="7" xfId="0" applyNumberFormat="1" applyFont="1" applyBorder="1" applyAlignment="1">
      <alignment horizontal="justify" vertical="top"/>
    </xf>
    <xf numFmtId="3" fontId="23" fillId="0" borderId="7" xfId="0" applyNumberFormat="1" applyFont="1" applyFill="1" applyBorder="1" applyAlignment="1">
      <alignment horizontal="right"/>
    </xf>
    <xf numFmtId="0" fontId="24" fillId="0" borderId="46" xfId="0" applyFont="1" applyFill="1" applyBorder="1" applyAlignment="1">
      <alignment horizontal="center"/>
    </xf>
    <xf numFmtId="0" fontId="31" fillId="0" borderId="16" xfId="0" applyFont="1" applyFill="1" applyBorder="1" applyAlignment="1">
      <alignment/>
    </xf>
    <xf numFmtId="3" fontId="24" fillId="0" borderId="38" xfId="0" applyNumberFormat="1" applyFont="1" applyFill="1" applyBorder="1" applyAlignment="1">
      <alignment horizontal="right"/>
    </xf>
    <xf numFmtId="2" fontId="24" fillId="0" borderId="19" xfId="0" applyNumberFormat="1" applyFont="1" applyFill="1" applyBorder="1" applyAlignment="1">
      <alignment horizontal="center"/>
    </xf>
    <xf numFmtId="0" fontId="31" fillId="3" borderId="47" xfId="0" applyFont="1" applyFill="1" applyBorder="1" applyAlignment="1">
      <alignment horizontal="center"/>
    </xf>
    <xf numFmtId="0" fontId="31" fillId="3" borderId="43" xfId="0" applyFont="1" applyFill="1" applyBorder="1" applyAlignment="1">
      <alignment/>
    </xf>
    <xf numFmtId="0" fontId="31" fillId="3" borderId="13" xfId="0" applyFont="1" applyFill="1" applyBorder="1" applyAlignment="1">
      <alignment horizontal="center"/>
    </xf>
    <xf numFmtId="49" fontId="24" fillId="3" borderId="13" xfId="0" applyNumberFormat="1" applyFont="1" applyFill="1" applyBorder="1" applyAlignment="1">
      <alignment horizontal="justify" vertical="top"/>
    </xf>
    <xf numFmtId="3" fontId="24" fillId="0" borderId="48" xfId="0" applyNumberFormat="1" applyFont="1" applyFill="1" applyBorder="1" applyAlignment="1">
      <alignment horizontal="right"/>
    </xf>
    <xf numFmtId="3" fontId="31" fillId="3" borderId="48" xfId="0" applyNumberFormat="1" applyFont="1" applyFill="1" applyBorder="1" applyAlignment="1">
      <alignment horizontal="right"/>
    </xf>
    <xf numFmtId="3" fontId="31" fillId="3" borderId="49" xfId="0" applyNumberFormat="1" applyFont="1" applyFill="1" applyBorder="1" applyAlignment="1">
      <alignment horizontal="right"/>
    </xf>
    <xf numFmtId="2" fontId="31" fillId="3" borderId="40" xfId="0" applyNumberFormat="1" applyFont="1" applyFill="1" applyBorder="1" applyAlignment="1">
      <alignment horizontal="center"/>
    </xf>
    <xf numFmtId="3" fontId="33" fillId="0" borderId="44" xfId="0" applyNumberFormat="1" applyFont="1" applyBorder="1" applyAlignment="1">
      <alignment horizontal="right"/>
    </xf>
    <xf numFmtId="0" fontId="34" fillId="0" borderId="1" xfId="0" applyFont="1" applyBorder="1" applyAlignment="1">
      <alignment horizontal="center"/>
    </xf>
    <xf numFmtId="0" fontId="32" fillId="0" borderId="1" xfId="0" applyFont="1" applyFill="1" applyBorder="1" applyAlignment="1">
      <alignment/>
    </xf>
    <xf numFmtId="49" fontId="33" fillId="0" borderId="1" xfId="0" applyNumberFormat="1" applyFont="1" applyBorder="1" applyAlignment="1">
      <alignment horizontal="justify" vertical="top"/>
    </xf>
    <xf numFmtId="3" fontId="33" fillId="0" borderId="1" xfId="0" applyNumberFormat="1" applyFont="1" applyFill="1" applyBorder="1" applyAlignment="1">
      <alignment horizontal="right"/>
    </xf>
    <xf numFmtId="3" fontId="34" fillId="0" borderId="6" xfId="0" applyNumberFormat="1" applyFont="1" applyFill="1" applyBorder="1" applyAlignment="1">
      <alignment horizontal="right"/>
    </xf>
    <xf numFmtId="3" fontId="31" fillId="0" borderId="31" xfId="0" applyNumberFormat="1" applyFont="1" applyBorder="1" applyAlignment="1">
      <alignment horizontal="right"/>
    </xf>
    <xf numFmtId="0" fontId="38" fillId="0" borderId="17" xfId="0" applyFont="1" applyFill="1" applyBorder="1" applyAlignment="1">
      <alignment/>
    </xf>
    <xf numFmtId="3" fontId="32" fillId="0" borderId="18" xfId="0" applyNumberFormat="1" applyFont="1" applyBorder="1" applyAlignment="1">
      <alignment horizontal="right"/>
    </xf>
    <xf numFmtId="0" fontId="32" fillId="0" borderId="6" xfId="0" applyFont="1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32" fillId="0" borderId="1" xfId="0" applyFont="1" applyBorder="1" applyAlignment="1">
      <alignment/>
    </xf>
    <xf numFmtId="0" fontId="23" fillId="0" borderId="1" xfId="0" applyFont="1" applyBorder="1" applyAlignment="1">
      <alignment horizontal="left" wrapText="1"/>
    </xf>
    <xf numFmtId="0" fontId="34" fillId="0" borderId="50" xfId="0" applyFont="1" applyBorder="1" applyAlignment="1">
      <alignment horizontal="center"/>
    </xf>
    <xf numFmtId="2" fontId="34" fillId="0" borderId="51" xfId="0" applyNumberFormat="1" applyFont="1" applyFill="1" applyBorder="1" applyAlignment="1">
      <alignment horizontal="center"/>
    </xf>
    <xf numFmtId="2" fontId="34" fillId="0" borderId="52" xfId="0" applyNumberFormat="1" applyFont="1" applyFill="1" applyBorder="1" applyAlignment="1">
      <alignment horizontal="center"/>
    </xf>
    <xf numFmtId="3" fontId="24" fillId="0" borderId="34" xfId="0" applyNumberFormat="1" applyFont="1" applyFill="1" applyBorder="1" applyAlignment="1">
      <alignment horizontal="right"/>
    </xf>
    <xf numFmtId="0" fontId="32" fillId="0" borderId="41" xfId="0" applyFont="1" applyBorder="1" applyAlignment="1">
      <alignment horizontal="center"/>
    </xf>
    <xf numFmtId="3" fontId="37" fillId="0" borderId="23" xfId="0" applyNumberFormat="1" applyFont="1" applyFill="1" applyBorder="1" applyAlignment="1">
      <alignment horizontal="right"/>
    </xf>
    <xf numFmtId="3" fontId="33" fillId="0" borderId="24" xfId="0" applyNumberFormat="1" applyFont="1" applyFill="1" applyBorder="1" applyAlignment="1">
      <alignment horizontal="right"/>
    </xf>
    <xf numFmtId="0" fontId="13" fillId="0" borderId="0" xfId="0" applyFont="1" applyBorder="1" applyAlignment="1">
      <alignment/>
    </xf>
    <xf numFmtId="0" fontId="32" fillId="0" borderId="17" xfId="0" applyFont="1" applyBorder="1" applyAlignment="1">
      <alignment/>
    </xf>
    <xf numFmtId="0" fontId="32" fillId="0" borderId="34" xfId="0" applyFont="1" applyBorder="1" applyAlignment="1">
      <alignment/>
    </xf>
    <xf numFmtId="0" fontId="32" fillId="0" borderId="23" xfId="0" applyFont="1" applyBorder="1" applyAlignment="1">
      <alignment/>
    </xf>
    <xf numFmtId="3" fontId="23" fillId="0" borderId="24" xfId="0" applyNumberFormat="1" applyFont="1" applyFill="1" applyBorder="1" applyAlignment="1">
      <alignment horizontal="right"/>
    </xf>
    <xf numFmtId="0" fontId="32" fillId="0" borderId="13" xfId="0" applyFont="1" applyBorder="1" applyAlignment="1">
      <alignment/>
    </xf>
    <xf numFmtId="3" fontId="23" fillId="0" borderId="13" xfId="0" applyNumberFormat="1" applyFont="1" applyFill="1" applyBorder="1" applyAlignment="1">
      <alignment horizontal="right"/>
    </xf>
    <xf numFmtId="3" fontId="33" fillId="0" borderId="18" xfId="0" applyNumberFormat="1" applyFont="1" applyBorder="1" applyAlignment="1">
      <alignment horizontal="right"/>
    </xf>
    <xf numFmtId="0" fontId="33" fillId="0" borderId="16" xfId="0" applyFont="1" applyBorder="1" applyAlignment="1">
      <alignment horizontal="center"/>
    </xf>
    <xf numFmtId="0" fontId="33" fillId="0" borderId="17" xfId="0" applyFont="1" applyFill="1" applyBorder="1" applyAlignment="1">
      <alignment/>
    </xf>
    <xf numFmtId="0" fontId="33" fillId="0" borderId="17" xfId="0" applyFont="1" applyBorder="1" applyAlignment="1" quotePrefix="1">
      <alignment horizontal="center"/>
    </xf>
    <xf numFmtId="3" fontId="33" fillId="0" borderId="17" xfId="0" applyNumberFormat="1" applyFont="1" applyFill="1" applyBorder="1" applyAlignment="1">
      <alignment horizontal="right"/>
    </xf>
    <xf numFmtId="2" fontId="23" fillId="0" borderId="19" xfId="0" applyNumberFormat="1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33" fillId="0" borderId="17" xfId="0" applyFont="1" applyBorder="1" applyAlignment="1">
      <alignment/>
    </xf>
    <xf numFmtId="0" fontId="23" fillId="0" borderId="17" xfId="0" applyFont="1" applyBorder="1" applyAlignment="1" quotePrefix="1">
      <alignment horizontal="center"/>
    </xf>
    <xf numFmtId="3" fontId="23" fillId="0" borderId="17" xfId="0" applyNumberFormat="1" applyFont="1" applyBorder="1" applyAlignment="1">
      <alignment horizontal="right"/>
    </xf>
    <xf numFmtId="3" fontId="23" fillId="0" borderId="18" xfId="0" applyNumberFormat="1" applyFont="1" applyBorder="1" applyAlignment="1">
      <alignment horizontal="right"/>
    </xf>
    <xf numFmtId="2" fontId="24" fillId="0" borderId="15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2" fontId="24" fillId="0" borderId="26" xfId="0" applyNumberFormat="1" applyFont="1" applyFill="1" applyBorder="1" applyAlignment="1">
      <alignment horizontal="center"/>
    </xf>
    <xf numFmtId="2" fontId="24" fillId="0" borderId="12" xfId="0" applyNumberFormat="1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/>
    </xf>
    <xf numFmtId="0" fontId="34" fillId="0" borderId="10" xfId="0" applyFont="1" applyFill="1" applyBorder="1" applyAlignment="1">
      <alignment/>
    </xf>
    <xf numFmtId="49" fontId="23" fillId="0" borderId="53" xfId="0" applyNumberFormat="1" applyFont="1" applyBorder="1" applyAlignment="1">
      <alignment horizontal="justify" vertical="top"/>
    </xf>
    <xf numFmtId="3" fontId="34" fillId="0" borderId="53" xfId="0" applyNumberFormat="1" applyFont="1" applyFill="1" applyBorder="1" applyAlignment="1">
      <alignment horizontal="right"/>
    </xf>
    <xf numFmtId="3" fontId="34" fillId="0" borderId="31" xfId="0" applyNumberFormat="1" applyFont="1" applyFill="1" applyBorder="1" applyAlignment="1">
      <alignment horizontal="right"/>
    </xf>
    <xf numFmtId="2" fontId="24" fillId="0" borderId="29" xfId="0" applyNumberFormat="1" applyFont="1" applyFill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1" fillId="0" borderId="33" xfId="0" applyFont="1" applyFill="1" applyBorder="1" applyAlignment="1">
      <alignment horizontal="center"/>
    </xf>
    <xf numFmtId="0" fontId="38" fillId="0" borderId="34" xfId="0" applyFont="1" applyFill="1" applyBorder="1" applyAlignment="1">
      <alignment/>
    </xf>
    <xf numFmtId="3" fontId="23" fillId="0" borderId="54" xfId="0" applyNumberFormat="1" applyFont="1" applyFill="1" applyBorder="1" applyAlignment="1">
      <alignment horizontal="right"/>
    </xf>
    <xf numFmtId="3" fontId="34" fillId="0" borderId="54" xfId="0" applyNumberFormat="1" applyFont="1" applyFill="1" applyBorder="1" applyAlignment="1">
      <alignment horizontal="right"/>
    </xf>
    <xf numFmtId="3" fontId="34" fillId="0" borderId="40" xfId="0" applyNumberFormat="1" applyFont="1" applyFill="1" applyBorder="1" applyAlignment="1">
      <alignment horizontal="right"/>
    </xf>
    <xf numFmtId="0" fontId="33" fillId="0" borderId="41" xfId="0" applyFont="1" applyBorder="1" applyAlignment="1">
      <alignment horizontal="center"/>
    </xf>
    <xf numFmtId="0" fontId="33" fillId="0" borderId="23" xfId="0" applyFont="1" applyFill="1" applyBorder="1" applyAlignment="1">
      <alignment/>
    </xf>
    <xf numFmtId="0" fontId="33" fillId="0" borderId="23" xfId="0" applyFont="1" applyBorder="1" applyAlignment="1">
      <alignment horizontal="center"/>
    </xf>
    <xf numFmtId="49" fontId="33" fillId="0" borderId="55" xfId="0" applyNumberFormat="1" applyFont="1" applyBorder="1" applyAlignment="1">
      <alignment horizontal="justify" vertical="top"/>
    </xf>
    <xf numFmtId="3" fontId="37" fillId="0" borderId="55" xfId="0" applyNumberFormat="1" applyFont="1" applyFill="1" applyBorder="1" applyAlignment="1">
      <alignment horizontal="right"/>
    </xf>
    <xf numFmtId="3" fontId="33" fillId="0" borderId="25" xfId="0" applyNumberFormat="1" applyFont="1" applyFill="1" applyBorder="1" applyAlignment="1">
      <alignment horizontal="right"/>
    </xf>
    <xf numFmtId="2" fontId="23" fillId="0" borderId="25" xfId="0" applyNumberFormat="1" applyFont="1" applyFill="1" applyBorder="1" applyAlignment="1">
      <alignment horizontal="center"/>
    </xf>
    <xf numFmtId="3" fontId="23" fillId="0" borderId="55" xfId="0" applyNumberFormat="1" applyFont="1" applyFill="1" applyBorder="1" applyAlignment="1">
      <alignment horizontal="right"/>
    </xf>
    <xf numFmtId="3" fontId="32" fillId="0" borderId="24" xfId="0" applyNumberFormat="1" applyFont="1" applyBorder="1" applyAlignment="1">
      <alignment horizontal="right"/>
    </xf>
    <xf numFmtId="0" fontId="32" fillId="0" borderId="10" xfId="0" applyFont="1" applyBorder="1" applyAlignment="1">
      <alignment/>
    </xf>
    <xf numFmtId="3" fontId="37" fillId="0" borderId="34" xfId="0" applyNumberFormat="1" applyFont="1" applyFill="1" applyBorder="1" applyAlignment="1">
      <alignment horizontal="right"/>
    </xf>
    <xf numFmtId="0" fontId="38" fillId="0" borderId="43" xfId="0" applyFont="1" applyFill="1" applyBorder="1" applyAlignment="1">
      <alignment horizontal="center"/>
    </xf>
    <xf numFmtId="0" fontId="34" fillId="0" borderId="13" xfId="0" applyFont="1" applyFill="1" applyBorder="1" applyAlignment="1" quotePrefix="1">
      <alignment horizontal="center"/>
    </xf>
    <xf numFmtId="3" fontId="34" fillId="0" borderId="26" xfId="0" applyNumberFormat="1" applyFont="1" applyBorder="1" applyAlignment="1">
      <alignment horizontal="right"/>
    </xf>
    <xf numFmtId="3" fontId="23" fillId="0" borderId="53" xfId="0" applyNumberFormat="1" applyFont="1" applyFill="1" applyBorder="1" applyAlignment="1">
      <alignment horizontal="right"/>
    </xf>
    <xf numFmtId="0" fontId="31" fillId="0" borderId="13" xfId="0" applyFont="1" applyFill="1" applyBorder="1" applyAlignment="1" quotePrefix="1">
      <alignment horizontal="center"/>
    </xf>
    <xf numFmtId="3" fontId="24" fillId="0" borderId="56" xfId="0" applyNumberFormat="1" applyFont="1" applyFill="1" applyBorder="1" applyAlignment="1">
      <alignment horizontal="right"/>
    </xf>
    <xf numFmtId="3" fontId="24" fillId="0" borderId="19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3" fontId="23" fillId="0" borderId="28" xfId="0" applyNumberFormat="1" applyFont="1" applyFill="1" applyBorder="1" applyAlignment="1">
      <alignment horizontal="right"/>
    </xf>
    <xf numFmtId="2" fontId="31" fillId="0" borderId="29" xfId="0" applyNumberFormat="1" applyFont="1" applyFill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2" fillId="0" borderId="1" xfId="0" applyFont="1" applyBorder="1" applyAlignment="1" quotePrefix="1">
      <alignment horizontal="center"/>
    </xf>
    <xf numFmtId="49" fontId="23" fillId="0" borderId="52" xfId="0" applyNumberFormat="1" applyFont="1" applyBorder="1" applyAlignment="1">
      <alignment horizontal="justify" vertical="top"/>
    </xf>
    <xf numFmtId="3" fontId="23" fillId="0" borderId="52" xfId="0" applyNumberFormat="1" applyFont="1" applyFill="1" applyBorder="1" applyAlignment="1">
      <alignment horizontal="right"/>
    </xf>
    <xf numFmtId="3" fontId="32" fillId="0" borderId="29" xfId="0" applyNumberFormat="1" applyFont="1" applyBorder="1" applyAlignment="1">
      <alignment horizontal="right"/>
    </xf>
    <xf numFmtId="3" fontId="32" fillId="0" borderId="52" xfId="0" applyNumberFormat="1" applyFont="1" applyBorder="1" applyAlignment="1">
      <alignment horizontal="right"/>
    </xf>
    <xf numFmtId="0" fontId="31" fillId="0" borderId="43" xfId="0" applyFont="1" applyFill="1" applyBorder="1" applyAlignment="1">
      <alignment horizontal="center"/>
    </xf>
    <xf numFmtId="0" fontId="32" fillId="0" borderId="13" xfId="0" applyFont="1" applyFill="1" applyBorder="1" applyAlignment="1" quotePrefix="1">
      <alignment horizontal="center"/>
    </xf>
    <xf numFmtId="49" fontId="31" fillId="0" borderId="23" xfId="0" applyNumberFormat="1" applyFont="1" applyFill="1" applyBorder="1" applyAlignment="1">
      <alignment horizontal="justify" vertical="top"/>
    </xf>
    <xf numFmtId="3" fontId="24" fillId="0" borderId="23" xfId="0" applyNumberFormat="1" applyFont="1" applyFill="1" applyBorder="1" applyAlignment="1">
      <alignment horizontal="right"/>
    </xf>
    <xf numFmtId="3" fontId="24" fillId="0" borderId="24" xfId="0" applyNumberFormat="1" applyFont="1" applyFill="1" applyBorder="1" applyAlignment="1">
      <alignment horizontal="right"/>
    </xf>
    <xf numFmtId="2" fontId="31" fillId="0" borderId="25" xfId="0" applyNumberFormat="1" applyFont="1" applyFill="1" applyBorder="1" applyAlignment="1">
      <alignment horizontal="center"/>
    </xf>
    <xf numFmtId="0" fontId="32" fillId="0" borderId="43" xfId="0" applyFont="1" applyFill="1" applyBorder="1" applyAlignment="1">
      <alignment horizontal="center"/>
    </xf>
    <xf numFmtId="49" fontId="33" fillId="0" borderId="57" xfId="0" applyNumberFormat="1" applyFont="1" applyFill="1" applyBorder="1" applyAlignment="1">
      <alignment horizontal="justify" vertical="top"/>
    </xf>
    <xf numFmtId="3" fontId="33" fillId="0" borderId="57" xfId="0" applyNumberFormat="1" applyFont="1" applyFill="1" applyBorder="1" applyAlignment="1">
      <alignment horizontal="right"/>
    </xf>
    <xf numFmtId="3" fontId="32" fillId="0" borderId="57" xfId="0" applyNumberFormat="1" applyFont="1" applyFill="1" applyBorder="1" applyAlignment="1">
      <alignment horizontal="right"/>
    </xf>
    <xf numFmtId="3" fontId="32" fillId="0" borderId="35" xfId="0" applyNumberFormat="1" applyFont="1" applyFill="1" applyBorder="1" applyAlignment="1">
      <alignment horizontal="right"/>
    </xf>
    <xf numFmtId="0" fontId="32" fillId="0" borderId="22" xfId="0" applyFont="1" applyFill="1" applyBorder="1" applyAlignment="1">
      <alignment horizontal="center"/>
    </xf>
    <xf numFmtId="0" fontId="32" fillId="0" borderId="10" xfId="0" applyFont="1" applyFill="1" applyBorder="1" applyAlignment="1" quotePrefix="1">
      <alignment horizontal="center"/>
    </xf>
    <xf numFmtId="49" fontId="33" fillId="0" borderId="53" xfId="0" applyNumberFormat="1" applyFont="1" applyFill="1" applyBorder="1" applyAlignment="1">
      <alignment horizontal="justify" vertical="top"/>
    </xf>
    <xf numFmtId="3" fontId="33" fillId="0" borderId="53" xfId="0" applyNumberFormat="1" applyFont="1" applyFill="1" applyBorder="1" applyAlignment="1">
      <alignment horizontal="right"/>
    </xf>
    <xf numFmtId="3" fontId="32" fillId="0" borderId="53" xfId="0" applyNumberFormat="1" applyFont="1" applyFill="1" applyBorder="1" applyAlignment="1">
      <alignment horizontal="right"/>
    </xf>
    <xf numFmtId="0" fontId="32" fillId="0" borderId="17" xfId="0" applyFont="1" applyFill="1" applyBorder="1" applyAlignment="1">
      <alignment horizontal="center"/>
    </xf>
    <xf numFmtId="0" fontId="32" fillId="0" borderId="17" xfId="0" applyFont="1" applyFill="1" applyBorder="1" applyAlignment="1" quotePrefix="1">
      <alignment horizontal="center"/>
    </xf>
    <xf numFmtId="49" fontId="33" fillId="0" borderId="56" xfId="0" applyNumberFormat="1" applyFont="1" applyFill="1" applyBorder="1" applyAlignment="1">
      <alignment horizontal="center" vertical="top"/>
    </xf>
    <xf numFmtId="3" fontId="33" fillId="0" borderId="56" xfId="0" applyNumberFormat="1" applyFont="1" applyFill="1" applyBorder="1" applyAlignment="1">
      <alignment horizontal="center"/>
    </xf>
    <xf numFmtId="3" fontId="32" fillId="0" borderId="56" xfId="0" applyNumberFormat="1" applyFont="1" applyFill="1" applyBorder="1" applyAlignment="1">
      <alignment horizontal="center"/>
    </xf>
    <xf numFmtId="3" fontId="32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/>
    </xf>
    <xf numFmtId="0" fontId="24" fillId="0" borderId="56" xfId="0" applyFont="1" applyFill="1" applyBorder="1" applyAlignment="1">
      <alignment/>
    </xf>
    <xf numFmtId="49" fontId="31" fillId="0" borderId="20" xfId="0" applyNumberFormat="1" applyFont="1" applyBorder="1" applyAlignment="1">
      <alignment horizontal="center"/>
    </xf>
    <xf numFmtId="1" fontId="31" fillId="0" borderId="21" xfId="0" applyNumberFormat="1" applyFont="1" applyBorder="1" applyAlignment="1">
      <alignment/>
    </xf>
    <xf numFmtId="3" fontId="24" fillId="0" borderId="21" xfId="0" applyNumberFormat="1" applyFont="1" applyFill="1" applyBorder="1" applyAlignment="1">
      <alignment horizontal="right"/>
    </xf>
    <xf numFmtId="3" fontId="31" fillId="0" borderId="44" xfId="0" applyNumberFormat="1" applyFont="1" applyBorder="1" applyAlignment="1">
      <alignment horizontal="right"/>
    </xf>
    <xf numFmtId="3" fontId="24" fillId="0" borderId="1" xfId="0" applyNumberFormat="1" applyFont="1" applyBorder="1" applyAlignment="1">
      <alignment horizontal="right"/>
    </xf>
    <xf numFmtId="49" fontId="31" fillId="0" borderId="27" xfId="0" applyNumberFormat="1" applyFont="1" applyBorder="1" applyAlignment="1">
      <alignment horizontal="center"/>
    </xf>
    <xf numFmtId="1" fontId="31" fillId="0" borderId="1" xfId="0" applyNumberFormat="1" applyFont="1" applyBorder="1" applyAlignment="1">
      <alignment/>
    </xf>
    <xf numFmtId="0" fontId="31" fillId="0" borderId="1" xfId="0" applyFont="1" applyBorder="1" applyAlignment="1">
      <alignment horizontal="center"/>
    </xf>
    <xf numFmtId="0" fontId="24" fillId="0" borderId="52" xfId="0" applyFont="1" applyBorder="1" applyAlignment="1">
      <alignment wrapText="1"/>
    </xf>
    <xf numFmtId="3" fontId="24" fillId="0" borderId="52" xfId="0" applyNumberFormat="1" applyFont="1" applyFill="1" applyBorder="1" applyAlignment="1">
      <alignment horizontal="right" wrapText="1"/>
    </xf>
    <xf numFmtId="3" fontId="31" fillId="0" borderId="28" xfId="0" applyNumberFormat="1" applyFont="1" applyBorder="1" applyAlignment="1">
      <alignment horizontal="right"/>
    </xf>
    <xf numFmtId="0" fontId="39" fillId="0" borderId="1" xfId="0" applyFont="1" applyBorder="1" applyAlignment="1">
      <alignment horizontal="center"/>
    </xf>
    <xf numFmtId="0" fontId="40" fillId="0" borderId="52" xfId="0" applyFont="1" applyBorder="1" applyAlignment="1">
      <alignment wrapText="1"/>
    </xf>
    <xf numFmtId="3" fontId="41" fillId="0" borderId="52" xfId="0" applyNumberFormat="1" applyFont="1" applyFill="1" applyBorder="1" applyAlignment="1">
      <alignment horizontal="right" wrapText="1"/>
    </xf>
    <xf numFmtId="3" fontId="41" fillId="0" borderId="1" xfId="0" applyNumberFormat="1" applyFont="1" applyBorder="1" applyAlignment="1">
      <alignment/>
    </xf>
    <xf numFmtId="0" fontId="39" fillId="0" borderId="28" xfId="0" applyFont="1" applyBorder="1" applyAlignment="1">
      <alignment/>
    </xf>
    <xf numFmtId="0" fontId="35" fillId="0" borderId="27" xfId="0" applyFont="1" applyBorder="1" applyAlignment="1">
      <alignment horizontal="center"/>
    </xf>
    <xf numFmtId="49" fontId="39" fillId="0" borderId="1" xfId="0" applyNumberFormat="1" applyFont="1" applyBorder="1" applyAlignment="1">
      <alignment horizontal="right"/>
    </xf>
    <xf numFmtId="0" fontId="35" fillId="0" borderId="30" xfId="0" applyFont="1" applyBorder="1" applyAlignment="1">
      <alignment horizontal="center"/>
    </xf>
    <xf numFmtId="49" fontId="39" fillId="0" borderId="6" xfId="0" applyNumberFormat="1" applyFont="1" applyBorder="1" applyAlignment="1">
      <alignment horizontal="right"/>
    </xf>
    <xf numFmtId="0" fontId="39" fillId="0" borderId="6" xfId="0" applyFont="1" applyBorder="1" applyAlignment="1">
      <alignment horizontal="center"/>
    </xf>
    <xf numFmtId="0" fontId="41" fillId="0" borderId="50" xfId="0" applyFont="1" applyBorder="1" applyAlignment="1">
      <alignment wrapText="1"/>
    </xf>
    <xf numFmtId="3" fontId="41" fillId="0" borderId="50" xfId="0" applyNumberFormat="1" applyFont="1" applyFill="1" applyBorder="1" applyAlignment="1">
      <alignment horizontal="right" wrapText="1"/>
    </xf>
    <xf numFmtId="3" fontId="41" fillId="0" borderId="6" xfId="0" applyNumberFormat="1" applyFont="1" applyBorder="1" applyAlignment="1">
      <alignment/>
    </xf>
    <xf numFmtId="0" fontId="39" fillId="0" borderId="31" xfId="0" applyFont="1" applyBorder="1" applyAlignment="1">
      <alignment/>
    </xf>
    <xf numFmtId="0" fontId="42" fillId="0" borderId="17" xfId="0" applyFont="1" applyFill="1" applyBorder="1" applyAlignment="1">
      <alignment/>
    </xf>
    <xf numFmtId="0" fontId="42" fillId="0" borderId="17" xfId="0" applyFont="1" applyFill="1" applyBorder="1" applyAlignment="1">
      <alignment horizontal="center"/>
    </xf>
    <xf numFmtId="0" fontId="37" fillId="0" borderId="56" xfId="0" applyFont="1" applyFill="1" applyBorder="1" applyAlignment="1">
      <alignment/>
    </xf>
    <xf numFmtId="0" fontId="0" fillId="0" borderId="58" xfId="0" applyBorder="1" applyAlignment="1">
      <alignment horizontal="center"/>
    </xf>
    <xf numFmtId="0" fontId="34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69" fontId="0" fillId="0" borderId="2" xfId="15" applyNumberFormat="1" applyBorder="1" applyAlignment="1">
      <alignment vertical="center"/>
    </xf>
    <xf numFmtId="169" fontId="0" fillId="0" borderId="3" xfId="15" applyNumberFormat="1" applyBorder="1" applyAlignment="1">
      <alignment vertical="center"/>
    </xf>
    <xf numFmtId="169" fontId="4" fillId="0" borderId="1" xfId="0" applyNumberFormat="1" applyFont="1" applyBorder="1" applyAlignment="1">
      <alignment vertical="center"/>
    </xf>
    <xf numFmtId="169" fontId="4" fillId="0" borderId="3" xfId="15" applyNumberFormat="1" applyFont="1" applyBorder="1" applyAlignment="1">
      <alignment vertical="center"/>
    </xf>
    <xf numFmtId="0" fontId="4" fillId="4" borderId="5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59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170" fontId="4" fillId="5" borderId="17" xfId="0" applyNumberFormat="1" applyFont="1" applyFill="1" applyBorder="1" applyAlignment="1">
      <alignment horizontal="right" vertical="center" wrapText="1"/>
    </xf>
    <xf numFmtId="170" fontId="4" fillId="5" borderId="17" xfId="0" applyNumberFormat="1" applyFont="1" applyFill="1" applyBorder="1" applyAlignment="1">
      <alignment vertical="center" wrapText="1"/>
    </xf>
    <xf numFmtId="170" fontId="4" fillId="5" borderId="18" xfId="0" applyNumberFormat="1" applyFont="1" applyFill="1" applyBorder="1" applyAlignment="1">
      <alignment vertical="center" wrapText="1"/>
    </xf>
    <xf numFmtId="170" fontId="4" fillId="5" borderId="19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7" fillId="0" borderId="17" xfId="0" applyNumberFormat="1" applyFont="1" applyFill="1" applyBorder="1" applyAlignment="1">
      <alignment horizontal="center" vertical="center" wrapText="1"/>
    </xf>
    <xf numFmtId="170" fontId="4" fillId="0" borderId="17" xfId="0" applyNumberFormat="1" applyFont="1" applyFill="1" applyBorder="1" applyAlignment="1">
      <alignment horizontal="right" vertical="center" wrapText="1"/>
    </xf>
    <xf numFmtId="170" fontId="4" fillId="0" borderId="17" xfId="0" applyNumberFormat="1" applyFont="1" applyFill="1" applyBorder="1" applyAlignment="1">
      <alignment vertical="center" wrapText="1"/>
    </xf>
    <xf numFmtId="170" fontId="4" fillId="0" borderId="18" xfId="0" applyNumberFormat="1" applyFont="1" applyFill="1" applyBorder="1" applyAlignment="1">
      <alignment vertical="center" wrapText="1"/>
    </xf>
    <xf numFmtId="170" fontId="4" fillId="0" borderId="19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7" fillId="4" borderId="17" xfId="0" applyNumberFormat="1" applyFont="1" applyFill="1" applyBorder="1" applyAlignment="1">
      <alignment horizontal="center" vertical="center" wrapText="1"/>
    </xf>
    <xf numFmtId="170" fontId="4" fillId="4" borderId="17" xfId="0" applyNumberFormat="1" applyFont="1" applyFill="1" applyBorder="1" applyAlignment="1">
      <alignment horizontal="right" vertical="center" wrapText="1"/>
    </xf>
    <xf numFmtId="170" fontId="4" fillId="4" borderId="17" xfId="0" applyNumberFormat="1" applyFont="1" applyFill="1" applyBorder="1" applyAlignment="1">
      <alignment vertical="center" wrapText="1"/>
    </xf>
    <xf numFmtId="170" fontId="4" fillId="4" borderId="18" xfId="0" applyNumberFormat="1" applyFont="1" applyFill="1" applyBorder="1" applyAlignment="1">
      <alignment vertical="center" wrapText="1"/>
    </xf>
    <xf numFmtId="170" fontId="4" fillId="4" borderId="19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46" fillId="0" borderId="56" xfId="0" applyNumberFormat="1" applyFont="1" applyFill="1" applyBorder="1" applyAlignment="1">
      <alignment horizontal="center" vertical="center" wrapText="1" shrinkToFit="1"/>
    </xf>
    <xf numFmtId="0" fontId="46" fillId="0" borderId="17" xfId="0" applyFont="1" applyFill="1" applyBorder="1" applyAlignment="1">
      <alignment vertical="center" wrapText="1"/>
    </xf>
    <xf numFmtId="0" fontId="46" fillId="0" borderId="1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8" fillId="0" borderId="16" xfId="0" applyFont="1" applyFill="1" applyBorder="1" applyAlignment="1">
      <alignment horizontal="center" vertical="center" wrapText="1"/>
    </xf>
    <xf numFmtId="49" fontId="49" fillId="0" borderId="17" xfId="0" applyNumberFormat="1" applyFont="1" applyFill="1" applyBorder="1" applyAlignment="1">
      <alignment horizontal="center" vertical="center" wrapText="1" shrinkToFit="1"/>
    </xf>
    <xf numFmtId="0" fontId="49" fillId="0" borderId="17" xfId="0" applyFont="1" applyFill="1" applyBorder="1" applyAlignment="1">
      <alignment vertical="center" wrapText="1"/>
    </xf>
    <xf numFmtId="0" fontId="49" fillId="0" borderId="17" xfId="0" applyNumberFormat="1" applyFont="1" applyFill="1" applyBorder="1" applyAlignment="1">
      <alignment horizontal="center" vertical="center" wrapText="1"/>
    </xf>
    <xf numFmtId="170" fontId="46" fillId="0" borderId="17" xfId="0" applyNumberFormat="1" applyFont="1" applyFill="1" applyBorder="1" applyAlignment="1">
      <alignment horizontal="right" vertical="center" wrapText="1"/>
    </xf>
    <xf numFmtId="170" fontId="46" fillId="0" borderId="17" xfId="0" applyNumberFormat="1" applyFont="1" applyFill="1" applyBorder="1" applyAlignment="1">
      <alignment vertical="center" wrapText="1"/>
    </xf>
    <xf numFmtId="170" fontId="46" fillId="5" borderId="17" xfId="0" applyNumberFormat="1" applyFont="1" applyFill="1" applyBorder="1" applyAlignment="1">
      <alignment vertical="center" wrapText="1"/>
    </xf>
    <xf numFmtId="170" fontId="46" fillId="0" borderId="18" xfId="0" applyNumberFormat="1" applyFont="1" applyFill="1" applyBorder="1" applyAlignment="1">
      <alignment vertical="center" wrapText="1"/>
    </xf>
    <xf numFmtId="170" fontId="46" fillId="0" borderId="19" xfId="0" applyNumberFormat="1" applyFont="1" applyFill="1" applyBorder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" fillId="0" borderId="16" xfId="0" applyFont="1" applyFill="1" applyBorder="1" applyAlignment="1">
      <alignment horizontal="center" wrapText="1"/>
    </xf>
    <xf numFmtId="49" fontId="0" fillId="0" borderId="17" xfId="0" applyNumberFormat="1" applyFont="1" applyFill="1" applyBorder="1" applyAlignment="1" quotePrefix="1">
      <alignment horizontal="center" wrapText="1"/>
    </xf>
    <xf numFmtId="0" fontId="5" fillId="0" borderId="17" xfId="0" applyFont="1" applyFill="1" applyBorder="1" applyAlignment="1">
      <alignment wrapText="1"/>
    </xf>
    <xf numFmtId="0" fontId="5" fillId="0" borderId="17" xfId="0" applyNumberFormat="1" applyFont="1" applyFill="1" applyBorder="1" applyAlignment="1">
      <alignment wrapText="1"/>
    </xf>
    <xf numFmtId="170" fontId="4" fillId="0" borderId="17" xfId="0" applyNumberFormat="1" applyFont="1" applyFill="1" applyBorder="1" applyAlignment="1">
      <alignment wrapText="1"/>
    </xf>
    <xf numFmtId="170" fontId="4" fillId="5" borderId="17" xfId="0" applyNumberFormat="1" applyFont="1" applyFill="1" applyBorder="1" applyAlignment="1">
      <alignment wrapText="1"/>
    </xf>
    <xf numFmtId="170" fontId="4" fillId="0" borderId="18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9" fillId="0" borderId="27" xfId="0" applyFont="1" applyFill="1" applyBorder="1" applyAlignment="1">
      <alignment horizontal="center" wrapText="1"/>
    </xf>
    <xf numFmtId="49" fontId="0" fillId="0" borderId="6" xfId="0" applyNumberFormat="1" applyFont="1" applyFill="1" applyBorder="1" applyAlignment="1">
      <alignment horizontal="center" wrapText="1" shrinkToFit="1"/>
    </xf>
    <xf numFmtId="3" fontId="9" fillId="0" borderId="1" xfId="0" applyNumberFormat="1" applyFont="1" applyFill="1" applyBorder="1" applyAlignment="1">
      <alignment horizontal="left" vertical="center" wrapText="1" indent="1"/>
    </xf>
    <xf numFmtId="3" fontId="4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right" vertical="center"/>
    </xf>
    <xf numFmtId="170" fontId="9" fillId="0" borderId="1" xfId="0" applyNumberFormat="1" applyFont="1" applyFill="1" applyBorder="1" applyAlignment="1">
      <alignment horizontal="right" vertical="center" wrapText="1"/>
    </xf>
    <xf numFmtId="170" fontId="9" fillId="0" borderId="1" xfId="15" applyNumberFormat="1" applyFont="1" applyFill="1" applyBorder="1" applyAlignment="1">
      <alignment horizontal="right" vertical="center"/>
    </xf>
    <xf numFmtId="170" fontId="9" fillId="0" borderId="54" xfId="0" applyNumberFormat="1" applyFont="1" applyFill="1" applyBorder="1" applyAlignment="1">
      <alignment vertical="center" wrapText="1"/>
    </xf>
    <xf numFmtId="170" fontId="9" fillId="5" borderId="1" xfId="0" applyNumberFormat="1" applyFont="1" applyFill="1" applyBorder="1" applyAlignment="1">
      <alignment vertical="center"/>
    </xf>
    <xf numFmtId="170" fontId="9" fillId="0" borderId="1" xfId="0" applyNumberFormat="1" applyFont="1" applyFill="1" applyBorder="1" applyAlignment="1">
      <alignment vertical="center"/>
    </xf>
    <xf numFmtId="170" fontId="9" fillId="0" borderId="28" xfId="15" applyNumberFormat="1" applyFont="1" applyFill="1" applyBorder="1" applyAlignment="1">
      <alignment vertical="center"/>
    </xf>
    <xf numFmtId="170" fontId="9" fillId="0" borderId="29" xfId="0" applyNumberFormat="1" applyFont="1" applyFill="1" applyBorder="1" applyAlignment="1">
      <alignment vertical="center" wrapText="1"/>
    </xf>
    <xf numFmtId="170" fontId="4" fillId="0" borderId="56" xfId="0" applyNumberFormat="1" applyFont="1" applyFill="1" applyBorder="1" applyAlignment="1">
      <alignment horizontal="right" vertical="center"/>
    </xf>
    <xf numFmtId="170" fontId="4" fillId="5" borderId="17" xfId="0" applyNumberFormat="1" applyFont="1" applyFill="1" applyBorder="1" applyAlignment="1">
      <alignment horizontal="right"/>
    </xf>
    <xf numFmtId="170" fontId="4" fillId="0" borderId="17" xfId="0" applyNumberFormat="1" applyFont="1" applyFill="1" applyBorder="1" applyAlignment="1">
      <alignment horizontal="right"/>
    </xf>
    <xf numFmtId="170" fontId="4" fillId="0" borderId="18" xfId="0" applyNumberFormat="1" applyFont="1" applyFill="1" applyBorder="1" applyAlignment="1">
      <alignment horizontal="right"/>
    </xf>
    <xf numFmtId="170" fontId="4" fillId="0" borderId="19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7" fillId="0" borderId="20" xfId="0" applyFont="1" applyFill="1" applyBorder="1" applyAlignment="1">
      <alignment horizontal="center" vertical="center" wrapText="1"/>
    </xf>
    <xf numFmtId="49" fontId="47" fillId="0" borderId="21" xfId="0" applyNumberFormat="1" applyFont="1" applyFill="1" applyBorder="1" applyAlignment="1">
      <alignment horizontal="center" vertical="center" wrapText="1" shrinkToFit="1"/>
    </xf>
    <xf numFmtId="0" fontId="47" fillId="0" borderId="21" xfId="0" applyFont="1" applyFill="1" applyBorder="1" applyAlignment="1">
      <alignment vertical="center" wrapText="1"/>
    </xf>
    <xf numFmtId="0" fontId="47" fillId="0" borderId="21" xfId="0" applyNumberFormat="1" applyFont="1" applyFill="1" applyBorder="1" applyAlignment="1">
      <alignment horizontal="center" vertical="center" wrapText="1"/>
    </xf>
    <xf numFmtId="170" fontId="4" fillId="0" borderId="21" xfId="0" applyNumberFormat="1" applyFont="1" applyFill="1" applyBorder="1" applyAlignment="1">
      <alignment horizontal="right" vertical="center" wrapText="1"/>
    </xf>
    <xf numFmtId="170" fontId="4" fillId="0" borderId="21" xfId="0" applyNumberFormat="1" applyFont="1" applyFill="1" applyBorder="1" applyAlignment="1">
      <alignment vertical="center" wrapText="1"/>
    </xf>
    <xf numFmtId="170" fontId="4" fillId="5" borderId="21" xfId="0" applyNumberFormat="1" applyFont="1" applyFill="1" applyBorder="1" applyAlignment="1">
      <alignment vertical="center" wrapText="1"/>
    </xf>
    <xf numFmtId="170" fontId="4" fillId="0" borderId="44" xfId="0" applyNumberFormat="1" applyFont="1" applyFill="1" applyBorder="1" applyAlignment="1">
      <alignment vertical="center" wrapText="1"/>
    </xf>
    <xf numFmtId="170" fontId="4" fillId="0" borderId="26" xfId="0" applyNumberFormat="1" applyFont="1" applyFill="1" applyBorder="1" applyAlignment="1">
      <alignment vertical="center" wrapText="1"/>
    </xf>
    <xf numFmtId="0" fontId="47" fillId="0" borderId="0" xfId="0" applyFont="1" applyFill="1" applyAlignment="1">
      <alignment vertical="center" wrapText="1"/>
    </xf>
    <xf numFmtId="49" fontId="0" fillId="0" borderId="1" xfId="0" applyNumberFormat="1" applyFont="1" applyFill="1" applyBorder="1" applyAlignment="1">
      <alignment horizontal="center" wrapText="1" shrinkToFit="1"/>
    </xf>
    <xf numFmtId="49" fontId="0" fillId="0" borderId="1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/>
    </xf>
    <xf numFmtId="49" fontId="0" fillId="0" borderId="34" xfId="0" applyNumberFormat="1" applyFont="1" applyFill="1" applyBorder="1" applyAlignment="1">
      <alignment horizontal="center" wrapText="1" shrinkToFit="1"/>
    </xf>
    <xf numFmtId="0" fontId="9" fillId="0" borderId="1" xfId="0" applyFont="1" applyFill="1" applyBorder="1" applyAlignment="1">
      <alignment horizontal="left" wrapText="1" indent="1"/>
    </xf>
    <xf numFmtId="170" fontId="9" fillId="0" borderId="13" xfId="15" applyNumberFormat="1" applyFont="1" applyFill="1" applyBorder="1" applyAlignment="1">
      <alignment horizontal="right" vertical="center"/>
    </xf>
    <xf numFmtId="170" fontId="9" fillId="0" borderId="29" xfId="0" applyNumberFormat="1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5" fillId="0" borderId="1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170" fontId="4" fillId="0" borderId="56" xfId="0" applyNumberFormat="1" applyFont="1" applyFill="1" applyBorder="1" applyAlignment="1">
      <alignment vertical="center" wrapText="1"/>
    </xf>
    <xf numFmtId="0" fontId="50" fillId="0" borderId="20" xfId="0" applyFont="1" applyFill="1" applyBorder="1" applyAlignment="1">
      <alignment horizontal="center" vertical="center" wrapText="1"/>
    </xf>
    <xf numFmtId="170" fontId="47" fillId="0" borderId="21" xfId="0" applyNumberFormat="1" applyFont="1" applyFill="1" applyBorder="1" applyAlignment="1">
      <alignment horizontal="right" vertical="center" wrapText="1"/>
    </xf>
    <xf numFmtId="170" fontId="47" fillId="0" borderId="60" xfId="0" applyNumberFormat="1" applyFont="1" applyFill="1" applyBorder="1" applyAlignment="1">
      <alignment vertical="center" wrapText="1"/>
    </xf>
    <xf numFmtId="0" fontId="9" fillId="0" borderId="30" xfId="0" applyFont="1" applyFill="1" applyBorder="1" applyAlignment="1">
      <alignment horizontal="center" wrapText="1"/>
    </xf>
    <xf numFmtId="49" fontId="0" fillId="0" borderId="6" xfId="0" applyNumberFormat="1" applyFont="1" applyFill="1" applyBorder="1" applyAlignment="1">
      <alignment horizontal="center" wrapText="1"/>
    </xf>
    <xf numFmtId="3" fontId="9" fillId="0" borderId="6" xfId="0" applyNumberFormat="1" applyFont="1" applyFill="1" applyBorder="1" applyAlignment="1">
      <alignment horizontal="left" vertical="center" wrapText="1" indent="1"/>
    </xf>
    <xf numFmtId="49" fontId="9" fillId="0" borderId="6" xfId="0" applyNumberFormat="1" applyFont="1" applyFill="1" applyBorder="1" applyAlignment="1">
      <alignment horizontal="center" vertical="center" wrapText="1"/>
    </xf>
    <xf numFmtId="170" fontId="9" fillId="0" borderId="6" xfId="0" applyNumberFormat="1" applyFont="1" applyFill="1" applyBorder="1" applyAlignment="1">
      <alignment horizontal="right" vertical="center"/>
    </xf>
    <xf numFmtId="170" fontId="9" fillId="0" borderId="6" xfId="0" applyNumberFormat="1" applyFont="1" applyFill="1" applyBorder="1" applyAlignment="1">
      <alignment horizontal="right" vertical="center" wrapText="1"/>
    </xf>
    <xf numFmtId="170" fontId="9" fillId="0" borderId="6" xfId="15" applyNumberFormat="1" applyFont="1" applyFill="1" applyBorder="1" applyAlignment="1">
      <alignment horizontal="right" vertical="center"/>
    </xf>
    <xf numFmtId="170" fontId="9" fillId="0" borderId="6" xfId="0" applyNumberFormat="1" applyFont="1" applyFill="1" applyBorder="1" applyAlignment="1">
      <alignment vertical="center" wrapText="1"/>
    </xf>
    <xf numFmtId="170" fontId="9" fillId="5" borderId="6" xfId="0" applyNumberFormat="1" applyFont="1" applyFill="1" applyBorder="1" applyAlignment="1">
      <alignment vertical="center"/>
    </xf>
    <xf numFmtId="170" fontId="9" fillId="0" borderId="6" xfId="0" applyNumberFormat="1" applyFont="1" applyFill="1" applyBorder="1" applyAlignment="1">
      <alignment vertical="center"/>
    </xf>
    <xf numFmtId="170" fontId="9" fillId="0" borderId="31" xfId="15" applyNumberFormat="1" applyFont="1" applyFill="1" applyBorder="1" applyAlignment="1">
      <alignment vertical="center"/>
    </xf>
    <xf numFmtId="170" fontId="9" fillId="0" borderId="29" xfId="0" applyNumberFormat="1" applyFont="1" applyBorder="1" applyAlignment="1">
      <alignment vertical="center" wrapText="1"/>
    </xf>
    <xf numFmtId="0" fontId="0" fillId="0" borderId="0" xfId="0" applyFont="1" applyAlignment="1">
      <alignment wrapText="1"/>
    </xf>
    <xf numFmtId="170" fontId="9" fillId="0" borderId="52" xfId="0" applyNumberFormat="1" applyFont="1" applyFill="1" applyBorder="1" applyAlignment="1">
      <alignment horizontal="right" vertical="center" wrapText="1"/>
    </xf>
    <xf numFmtId="170" fontId="9" fillId="0" borderId="29" xfId="0" applyNumberFormat="1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3" fontId="4" fillId="0" borderId="17" xfId="0" applyNumberFormat="1" applyFont="1" applyFill="1" applyBorder="1" applyAlignment="1">
      <alignment horizontal="left" vertical="center" wrapText="1" indent="1"/>
    </xf>
    <xf numFmtId="49" fontId="9" fillId="0" borderId="17" xfId="0" applyNumberFormat="1" applyFont="1" applyFill="1" applyBorder="1" applyAlignment="1">
      <alignment horizontal="center" vertical="center" wrapText="1"/>
    </xf>
    <xf numFmtId="170" fontId="9" fillId="0" borderId="17" xfId="0" applyNumberFormat="1" applyFont="1" applyFill="1" applyBorder="1" applyAlignment="1">
      <alignment vertical="center" wrapText="1"/>
    </xf>
    <xf numFmtId="170" fontId="9" fillId="5" borderId="17" xfId="0" applyNumberFormat="1" applyFont="1" applyFill="1" applyBorder="1" applyAlignment="1">
      <alignment vertical="center"/>
    </xf>
    <xf numFmtId="170" fontId="9" fillId="0" borderId="17" xfId="0" applyNumberFormat="1" applyFont="1" applyFill="1" applyBorder="1" applyAlignment="1">
      <alignment vertical="center"/>
    </xf>
    <xf numFmtId="170" fontId="9" fillId="0" borderId="18" xfId="15" applyNumberFormat="1" applyFont="1" applyFill="1" applyBorder="1" applyAlignment="1">
      <alignment vertical="center"/>
    </xf>
    <xf numFmtId="170" fontId="9" fillId="0" borderId="12" xfId="0" applyNumberFormat="1" applyFont="1" applyBorder="1" applyAlignment="1">
      <alignment vertical="center" wrapText="1"/>
    </xf>
    <xf numFmtId="0" fontId="9" fillId="0" borderId="2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3" fontId="47" fillId="0" borderId="10" xfId="0" applyNumberFormat="1" applyFont="1" applyFill="1" applyBorder="1" applyAlignment="1">
      <alignment horizontal="left" vertical="center" wrapText="1" indent="1"/>
    </xf>
    <xf numFmtId="49" fontId="9" fillId="0" borderId="10" xfId="0" applyNumberFormat="1" applyFont="1" applyFill="1" applyBorder="1" applyAlignment="1">
      <alignment horizontal="center" vertical="center" wrapText="1"/>
    </xf>
    <xf numFmtId="170" fontId="9" fillId="0" borderId="10" xfId="0" applyNumberFormat="1" applyFont="1" applyFill="1" applyBorder="1" applyAlignment="1">
      <alignment vertical="center"/>
    </xf>
    <xf numFmtId="170" fontId="9" fillId="5" borderId="10" xfId="0" applyNumberFormat="1" applyFont="1" applyFill="1" applyBorder="1" applyAlignment="1">
      <alignment vertical="center"/>
    </xf>
    <xf numFmtId="170" fontId="9" fillId="0" borderId="11" xfId="0" applyNumberFormat="1" applyFont="1" applyFill="1" applyBorder="1" applyAlignment="1">
      <alignment vertical="center"/>
    </xf>
    <xf numFmtId="0" fontId="9" fillId="0" borderId="41" xfId="0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3" fontId="9" fillId="0" borderId="23" xfId="0" applyNumberFormat="1" applyFont="1" applyFill="1" applyBorder="1" applyAlignment="1">
      <alignment horizontal="left" vertical="center" wrapText="1" indent="1"/>
    </xf>
    <xf numFmtId="49" fontId="9" fillId="0" borderId="23" xfId="0" applyNumberFormat="1" applyFont="1" applyFill="1" applyBorder="1" applyAlignment="1">
      <alignment horizontal="center" vertical="center" wrapText="1"/>
    </xf>
    <xf numFmtId="170" fontId="9" fillId="0" borderId="13" xfId="0" applyNumberFormat="1" applyFont="1" applyFill="1" applyBorder="1" applyAlignment="1">
      <alignment horizontal="right" vertical="center"/>
    </xf>
    <xf numFmtId="170" fontId="9" fillId="0" borderId="13" xfId="0" applyNumberFormat="1" applyFont="1" applyFill="1" applyBorder="1" applyAlignment="1">
      <alignment horizontal="right" vertical="center" wrapText="1"/>
    </xf>
    <xf numFmtId="170" fontId="9" fillId="0" borderId="23" xfId="0" applyNumberFormat="1" applyFont="1" applyFill="1" applyBorder="1" applyAlignment="1">
      <alignment vertical="center" wrapText="1"/>
    </xf>
    <xf numFmtId="170" fontId="9" fillId="5" borderId="23" xfId="0" applyNumberFormat="1" applyFont="1" applyFill="1" applyBorder="1" applyAlignment="1">
      <alignment vertical="center"/>
    </xf>
    <xf numFmtId="170" fontId="9" fillId="0" borderId="23" xfId="0" applyNumberFormat="1" applyFont="1" applyFill="1" applyBorder="1" applyAlignment="1">
      <alignment vertical="center"/>
    </xf>
    <xf numFmtId="170" fontId="9" fillId="0" borderId="24" xfId="15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 wrapText="1"/>
    </xf>
    <xf numFmtId="170" fontId="4" fillId="0" borderId="15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70" fontId="47" fillId="0" borderId="26" xfId="0" applyNumberFormat="1" applyFont="1" applyFill="1" applyBorder="1" applyAlignment="1">
      <alignment vertical="center" wrapText="1"/>
    </xf>
    <xf numFmtId="170" fontId="9" fillId="0" borderId="34" xfId="0" applyNumberFormat="1" applyFont="1" applyFill="1" applyBorder="1" applyAlignment="1">
      <alignment horizontal="right" vertical="center" wrapText="1"/>
    </xf>
    <xf numFmtId="49" fontId="47" fillId="0" borderId="1" xfId="0" applyNumberFormat="1" applyFont="1" applyFill="1" applyBorder="1" applyAlignment="1">
      <alignment horizontal="center" vertical="center" wrapText="1" shrinkToFit="1"/>
    </xf>
    <xf numFmtId="0" fontId="47" fillId="0" borderId="1" xfId="0" applyFont="1" applyFill="1" applyBorder="1" applyAlignment="1">
      <alignment vertical="center" wrapText="1"/>
    </xf>
    <xf numFmtId="0" fontId="47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vertical="center" wrapText="1"/>
    </xf>
    <xf numFmtId="170" fontId="4" fillId="5" borderId="1" xfId="0" applyNumberFormat="1" applyFont="1" applyFill="1" applyBorder="1" applyAlignment="1">
      <alignment vertical="center" wrapText="1"/>
    </xf>
    <xf numFmtId="170" fontId="4" fillId="0" borderId="28" xfId="0" applyNumberFormat="1" applyFont="1" applyFill="1" applyBorder="1" applyAlignment="1">
      <alignment vertical="center" wrapText="1"/>
    </xf>
    <xf numFmtId="170" fontId="50" fillId="0" borderId="26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wrapText="1"/>
    </xf>
    <xf numFmtId="170" fontId="9" fillId="0" borderId="45" xfId="15" applyNumberFormat="1" applyFont="1" applyFill="1" applyBorder="1" applyAlignment="1">
      <alignment horizontal="right" vertical="center"/>
    </xf>
    <xf numFmtId="170" fontId="9" fillId="0" borderId="53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70" fontId="9" fillId="0" borderId="53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170" fontId="9" fillId="0" borderId="1" xfId="0" applyNumberFormat="1" applyFont="1" applyFill="1" applyBorder="1" applyAlignment="1">
      <alignment vertical="center" wrapText="1"/>
    </xf>
    <xf numFmtId="170" fontId="4" fillId="4" borderId="56" xfId="0" applyNumberFormat="1" applyFont="1" applyFill="1" applyBorder="1" applyAlignment="1">
      <alignment vertical="center" wrapText="1"/>
    </xf>
    <xf numFmtId="0" fontId="9" fillId="0" borderId="33" xfId="0" applyFont="1" applyFill="1" applyBorder="1" applyAlignment="1">
      <alignment horizontal="center" wrapText="1"/>
    </xf>
    <xf numFmtId="170" fontId="9" fillId="0" borderId="45" xfId="15" applyNumberFormat="1" applyFont="1" applyFill="1" applyBorder="1" applyAlignment="1">
      <alignment vertical="center"/>
    </xf>
    <xf numFmtId="170" fontId="9" fillId="0" borderId="29" xfId="15" applyNumberFormat="1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45" fillId="0" borderId="16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wrapText="1"/>
    </xf>
    <xf numFmtId="0" fontId="50" fillId="0" borderId="33" xfId="0" applyFont="1" applyFill="1" applyBorder="1" applyAlignment="1">
      <alignment horizontal="center" vertical="center" wrapText="1"/>
    </xf>
    <xf numFmtId="49" fontId="47" fillId="0" borderId="34" xfId="0" applyNumberFormat="1" applyFont="1" applyFill="1" applyBorder="1" applyAlignment="1">
      <alignment horizontal="center" vertical="center" wrapText="1" shrinkToFit="1"/>
    </xf>
    <xf numFmtId="0" fontId="47" fillId="0" borderId="34" xfId="0" applyFont="1" applyFill="1" applyBorder="1" applyAlignment="1">
      <alignment vertical="center" wrapText="1"/>
    </xf>
    <xf numFmtId="0" fontId="47" fillId="0" borderId="34" xfId="0" applyNumberFormat="1" applyFont="1" applyFill="1" applyBorder="1" applyAlignment="1">
      <alignment horizontal="center" vertical="center" wrapText="1"/>
    </xf>
    <xf numFmtId="170" fontId="4" fillId="0" borderId="34" xfId="0" applyNumberFormat="1" applyFont="1" applyFill="1" applyBorder="1" applyAlignment="1">
      <alignment horizontal="right" vertical="center" wrapText="1"/>
    </xf>
    <xf numFmtId="170" fontId="4" fillId="0" borderId="34" xfId="0" applyNumberFormat="1" applyFont="1" applyFill="1" applyBorder="1" applyAlignment="1">
      <alignment vertical="center" wrapText="1"/>
    </xf>
    <xf numFmtId="170" fontId="4" fillId="5" borderId="34" xfId="0" applyNumberFormat="1" applyFont="1" applyFill="1" applyBorder="1" applyAlignment="1">
      <alignment vertical="center" wrapText="1"/>
    </xf>
    <xf numFmtId="170" fontId="4" fillId="0" borderId="35" xfId="0" applyNumberFormat="1" applyFont="1" applyFill="1" applyBorder="1" applyAlignment="1">
      <alignment vertical="center" wrapText="1"/>
    </xf>
    <xf numFmtId="0" fontId="9" fillId="0" borderId="27" xfId="0" applyFont="1" applyFill="1" applyBorder="1" applyAlignment="1">
      <alignment horizontal="center" vertical="center" wrapText="1"/>
    </xf>
    <xf numFmtId="49" fontId="51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70" fontId="9" fillId="0" borderId="1" xfId="15" applyNumberFormat="1" applyFont="1" applyFill="1" applyBorder="1" applyAlignment="1">
      <alignment vertical="center"/>
    </xf>
    <xf numFmtId="170" fontId="4" fillId="0" borderId="40" xfId="0" applyNumberFormat="1" applyFont="1" applyFill="1" applyBorder="1" applyAlignment="1">
      <alignment vertical="center" wrapText="1"/>
    </xf>
    <xf numFmtId="0" fontId="0" fillId="0" borderId="61" xfId="0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170" fontId="4" fillId="0" borderId="57" xfId="0" applyNumberFormat="1" applyFont="1" applyFill="1" applyBorder="1" applyAlignment="1">
      <alignment vertical="center" wrapText="1"/>
    </xf>
    <xf numFmtId="0" fontId="50" fillId="0" borderId="27" xfId="0" applyFont="1" applyFill="1" applyBorder="1" applyAlignment="1">
      <alignment horizontal="center" vertical="center" wrapText="1"/>
    </xf>
    <xf numFmtId="170" fontId="4" fillId="0" borderId="29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9" fillId="0" borderId="30" xfId="0" applyFont="1" applyFill="1" applyBorder="1" applyAlignment="1">
      <alignment horizontal="center" wrapText="1"/>
    </xf>
    <xf numFmtId="3" fontId="9" fillId="0" borderId="52" xfId="0" applyNumberFormat="1" applyFont="1" applyFill="1" applyBorder="1" applyAlignment="1">
      <alignment horizontal="left" vertical="center" wrapText="1" indent="1"/>
    </xf>
    <xf numFmtId="170" fontId="9" fillId="0" borderId="62" xfId="15" applyNumberFormat="1" applyFont="1" applyFill="1" applyBorder="1" applyAlignment="1">
      <alignment horizontal="right" vertical="center"/>
    </xf>
    <xf numFmtId="170" fontId="9" fillId="0" borderId="62" xfId="15" applyNumberFormat="1" applyFont="1" applyFill="1" applyBorder="1" applyAlignment="1">
      <alignment vertical="center"/>
    </xf>
    <xf numFmtId="170" fontId="9" fillId="0" borderId="52" xfId="0" applyNumberFormat="1" applyFont="1" applyFill="1" applyBorder="1" applyAlignment="1">
      <alignment vertical="center" wrapText="1"/>
    </xf>
    <xf numFmtId="0" fontId="9" fillId="0" borderId="41" xfId="0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 wrapText="1"/>
    </xf>
    <xf numFmtId="0" fontId="9" fillId="0" borderId="23" xfId="0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 wrapText="1"/>
    </xf>
    <xf numFmtId="3" fontId="9" fillId="0" borderId="23" xfId="0" applyNumberFormat="1" applyFont="1" applyBorder="1" applyAlignment="1">
      <alignment horizontal="right" vertical="center"/>
    </xf>
    <xf numFmtId="3" fontId="9" fillId="0" borderId="23" xfId="0" applyNumberFormat="1" applyFont="1" applyFill="1" applyBorder="1" applyAlignment="1">
      <alignment horizontal="right" vertical="center"/>
    </xf>
    <xf numFmtId="3" fontId="9" fillId="5" borderId="23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4" fillId="4" borderId="56" xfId="0" applyFont="1" applyFill="1" applyBorder="1" applyAlignment="1">
      <alignment horizontal="center" vertical="center" wrapText="1"/>
    </xf>
    <xf numFmtId="170" fontId="4" fillId="4" borderId="29" xfId="0" applyNumberFormat="1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 shrinkToFit="1"/>
    </xf>
    <xf numFmtId="0" fontId="9" fillId="0" borderId="23" xfId="0" applyFont="1" applyFill="1" applyBorder="1" applyAlignment="1">
      <alignment horizontal="left" wrapText="1" indent="1"/>
    </xf>
    <xf numFmtId="170" fontId="9" fillId="0" borderId="23" xfId="0" applyNumberFormat="1" applyFont="1" applyFill="1" applyBorder="1" applyAlignment="1">
      <alignment horizontal="right" vertical="center"/>
    </xf>
    <xf numFmtId="170" fontId="9" fillId="0" borderId="23" xfId="0" applyNumberFormat="1" applyFont="1" applyFill="1" applyBorder="1" applyAlignment="1">
      <alignment horizontal="right" vertical="center" wrapText="1"/>
    </xf>
    <xf numFmtId="170" fontId="9" fillId="0" borderId="23" xfId="15" applyNumberFormat="1" applyFont="1" applyFill="1" applyBorder="1" applyAlignment="1">
      <alignment horizontal="right" vertical="center"/>
    </xf>
    <xf numFmtId="170" fontId="9" fillId="0" borderId="55" xfId="0" applyNumberFormat="1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41" fontId="0" fillId="0" borderId="0" xfId="0" applyNumberFormat="1" applyAlignment="1">
      <alignment horizontal="right" wrapText="1"/>
    </xf>
    <xf numFmtId="0" fontId="0" fillId="0" borderId="0" xfId="0" applyFill="1" applyAlignment="1">
      <alignment horizontal="right" vertical="center"/>
    </xf>
    <xf numFmtId="0" fontId="4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4" xfId="0" applyBorder="1" applyAlignment="1" quotePrefix="1">
      <alignment horizontal="left" wrapText="1"/>
    </xf>
    <xf numFmtId="0" fontId="7" fillId="0" borderId="34" xfId="0" applyFont="1" applyBorder="1" applyAlignment="1">
      <alignment wrapText="1"/>
    </xf>
    <xf numFmtId="3" fontId="0" fillId="0" borderId="34" xfId="0" applyNumberFormat="1" applyBorder="1" applyAlignment="1">
      <alignment wrapText="1"/>
    </xf>
    <xf numFmtId="3" fontId="0" fillId="0" borderId="35" xfId="0" applyNumberFormat="1" applyBorder="1" applyAlignment="1">
      <alignment wrapText="1"/>
    </xf>
    <xf numFmtId="0" fontId="13" fillId="0" borderId="27" xfId="0" applyFont="1" applyBorder="1" applyAlignment="1">
      <alignment wrapText="1"/>
    </xf>
    <xf numFmtId="0" fontId="13" fillId="0" borderId="1" xfId="0" applyFont="1" applyBorder="1" applyAlignment="1">
      <alignment wrapText="1"/>
    </xf>
    <xf numFmtId="3" fontId="13" fillId="0" borderId="1" xfId="0" applyNumberFormat="1" applyFont="1" applyBorder="1" applyAlignment="1">
      <alignment wrapText="1"/>
    </xf>
    <xf numFmtId="3" fontId="13" fillId="0" borderId="28" xfId="0" applyNumberFormat="1" applyFont="1" applyBorder="1" applyAlignment="1">
      <alignment wrapText="1"/>
    </xf>
    <xf numFmtId="0" fontId="4" fillId="6" borderId="27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3" fontId="4" fillId="6" borderId="1" xfId="0" applyNumberFormat="1" applyFont="1" applyFill="1" applyBorder="1" applyAlignment="1">
      <alignment wrapText="1"/>
    </xf>
    <xf numFmtId="3" fontId="4" fillId="6" borderId="28" xfId="0" applyNumberFormat="1" applyFont="1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3" fontId="0" fillId="0" borderId="28" xfId="0" applyNumberFormat="1" applyFont="1" applyFill="1" applyBorder="1" applyAlignment="1">
      <alignment wrapText="1"/>
    </xf>
    <xf numFmtId="0" fontId="0" fillId="0" borderId="27" xfId="0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0" fontId="4" fillId="0" borderId="27" xfId="0" applyFont="1" applyBorder="1" applyAlignment="1">
      <alignment wrapText="1"/>
    </xf>
    <xf numFmtId="3" fontId="4" fillId="0" borderId="28" xfId="0" applyNumberFormat="1" applyFont="1" applyFill="1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28" xfId="0" applyNumberFormat="1" applyBorder="1" applyAlignment="1">
      <alignment wrapText="1"/>
    </xf>
    <xf numFmtId="49" fontId="13" fillId="7" borderId="1" xfId="0" applyNumberFormat="1" applyFont="1" applyFill="1" applyBorder="1" applyAlignment="1">
      <alignment wrapText="1"/>
    </xf>
    <xf numFmtId="0" fontId="13" fillId="0" borderId="0" xfId="0" applyFont="1" applyAlignment="1">
      <alignment/>
    </xf>
    <xf numFmtId="49" fontId="4" fillId="6" borderId="1" xfId="0" applyNumberFormat="1" applyFont="1" applyFill="1" applyBorder="1" applyAlignment="1">
      <alignment wrapText="1"/>
    </xf>
    <xf numFmtId="0" fontId="8" fillId="0" borderId="27" xfId="0" applyFont="1" applyBorder="1" applyAlignment="1">
      <alignment/>
    </xf>
    <xf numFmtId="0" fontId="8" fillId="0" borderId="1" xfId="0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41" xfId="0" applyBorder="1" applyAlignment="1">
      <alignment/>
    </xf>
    <xf numFmtId="0" fontId="0" fillId="0" borderId="23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Alignment="1">
      <alignment/>
    </xf>
    <xf numFmtId="0" fontId="41" fillId="0" borderId="34" xfId="0" applyFont="1" applyFill="1" applyBorder="1" applyAlignment="1">
      <alignment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9" fontId="4" fillId="0" borderId="2" xfId="0" applyNumberFormat="1" applyFont="1" applyBorder="1" applyAlignment="1">
      <alignment vertical="center"/>
    </xf>
    <xf numFmtId="169" fontId="4" fillId="0" borderId="2" xfId="15" applyNumberFormat="1" applyFont="1" applyBorder="1" applyAlignment="1">
      <alignment vertical="center"/>
    </xf>
    <xf numFmtId="0" fontId="0" fillId="0" borderId="3" xfId="0" applyBorder="1" applyAlignment="1">
      <alignment horizontal="left" vertical="center" wrapText="1" indent="2"/>
    </xf>
    <xf numFmtId="169" fontId="4" fillId="0" borderId="1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69" fontId="0" fillId="0" borderId="2" xfId="15" applyNumberFormat="1" applyFont="1" applyBorder="1" applyAlignment="1">
      <alignment vertical="center"/>
    </xf>
    <xf numFmtId="169" fontId="0" fillId="0" borderId="5" xfId="15" applyNumberFormat="1" applyFont="1" applyBorder="1" applyAlignment="1">
      <alignment vertical="center"/>
    </xf>
    <xf numFmtId="169" fontId="0" fillId="0" borderId="3" xfId="15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 wrapText="1"/>
    </xf>
    <xf numFmtId="0" fontId="4" fillId="0" borderId="2" xfId="0" applyFont="1" applyBorder="1" applyAlignment="1">
      <alignment/>
    </xf>
    <xf numFmtId="169" fontId="0" fillId="0" borderId="2" xfId="15" applyNumberFormat="1" applyFont="1" applyBorder="1" applyAlignment="1">
      <alignment/>
    </xf>
    <xf numFmtId="169" fontId="0" fillId="0" borderId="5" xfId="15" applyNumberFormat="1" applyFont="1" applyBorder="1" applyAlignment="1">
      <alignment/>
    </xf>
    <xf numFmtId="169" fontId="0" fillId="0" borderId="3" xfId="15" applyNumberFormat="1" applyFont="1" applyBorder="1" applyAlignment="1">
      <alignment/>
    </xf>
    <xf numFmtId="0" fontId="4" fillId="0" borderId="5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24" fillId="0" borderId="2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3" fontId="24" fillId="0" borderId="1" xfId="0" applyNumberFormat="1" applyFont="1" applyFill="1" applyBorder="1" applyAlignment="1">
      <alignment horizontal="right"/>
    </xf>
    <xf numFmtId="3" fontId="31" fillId="0" borderId="28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69" fontId="5" fillId="0" borderId="0" xfId="15" applyNumberFormat="1" applyFont="1" applyAlignment="1">
      <alignment/>
    </xf>
    <xf numFmtId="0" fontId="52" fillId="0" borderId="0" xfId="0" applyFont="1" applyAlignment="1">
      <alignment/>
    </xf>
    <xf numFmtId="169" fontId="2" fillId="0" borderId="0" xfId="15" applyNumberFormat="1" applyFont="1" applyAlignment="1">
      <alignment/>
    </xf>
    <xf numFmtId="169" fontId="0" fillId="0" borderId="4" xfId="15" applyNumberFormat="1" applyFont="1" applyBorder="1" applyAlignment="1">
      <alignment vertical="center"/>
    </xf>
    <xf numFmtId="169" fontId="4" fillId="0" borderId="1" xfId="15" applyNumberFormat="1" applyFont="1" applyBorder="1" applyAlignment="1">
      <alignment vertical="center"/>
    </xf>
    <xf numFmtId="169" fontId="4" fillId="0" borderId="1" xfId="15" applyNumberFormat="1" applyFont="1" applyBorder="1" applyAlignment="1">
      <alignment horizontal="center" vertical="center"/>
    </xf>
    <xf numFmtId="169" fontId="0" fillId="0" borderId="5" xfId="15" applyNumberFormat="1" applyFont="1" applyBorder="1" applyAlignment="1">
      <alignment horizontal="center" vertical="center"/>
    </xf>
    <xf numFmtId="169" fontId="0" fillId="0" borderId="3" xfId="15" applyNumberFormat="1" applyFont="1" applyBorder="1" applyAlignment="1">
      <alignment horizontal="center" vertical="center"/>
    </xf>
    <xf numFmtId="169" fontId="0" fillId="0" borderId="2" xfId="15" applyNumberFormat="1" applyFont="1" applyBorder="1" applyAlignment="1">
      <alignment horizontal="center" vertical="center"/>
    </xf>
    <xf numFmtId="169" fontId="4" fillId="0" borderId="1" xfId="0" applyNumberFormat="1" applyFont="1" applyBorder="1" applyAlignment="1">
      <alignment horizontal="center" vertical="center"/>
    </xf>
    <xf numFmtId="43" fontId="11" fillId="0" borderId="1" xfId="15" applyFont="1" applyBorder="1" applyAlignment="1">
      <alignment horizontal="center" vertical="top" wrapText="1"/>
    </xf>
    <xf numFmtId="169" fontId="11" fillId="0" borderId="1" xfId="15" applyNumberFormat="1" applyFont="1" applyBorder="1" applyAlignment="1">
      <alignment horizontal="center" vertical="top" wrapText="1"/>
    </xf>
    <xf numFmtId="43" fontId="11" fillId="0" borderId="1" xfId="15" applyFont="1" applyBorder="1" applyAlignment="1">
      <alignment horizontal="center" vertical="center" wrapText="1"/>
    </xf>
    <xf numFmtId="169" fontId="11" fillId="0" borderId="1" xfId="15" applyNumberFormat="1" applyFont="1" applyBorder="1" applyAlignment="1">
      <alignment horizontal="center" vertical="center" wrapText="1"/>
    </xf>
    <xf numFmtId="169" fontId="11" fillId="0" borderId="1" xfId="15" applyNumberFormat="1" applyFont="1" applyBorder="1" applyAlignment="1">
      <alignment wrapText="1"/>
    </xf>
    <xf numFmtId="169" fontId="14" fillId="0" borderId="1" xfId="15" applyNumberFormat="1" applyFont="1" applyBorder="1" applyAlignment="1">
      <alignment horizontal="center" vertical="center" wrapText="1"/>
    </xf>
    <xf numFmtId="169" fontId="14" fillId="0" borderId="1" xfId="15" applyNumberFormat="1" applyFont="1" applyBorder="1" applyAlignment="1">
      <alignment horizontal="center" vertical="top" wrapText="1"/>
    </xf>
    <xf numFmtId="169" fontId="11" fillId="0" borderId="1" xfId="0" applyNumberFormat="1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169" fontId="14" fillId="0" borderId="1" xfId="15" applyNumberFormat="1" applyFont="1" applyBorder="1" applyAlignment="1">
      <alignment horizontal="center" vertical="top" wrapText="1"/>
    </xf>
    <xf numFmtId="169" fontId="11" fillId="0" borderId="1" xfId="15" applyNumberFormat="1" applyFont="1" applyBorder="1" applyAlignment="1">
      <alignment horizontal="center" wrapText="1"/>
    </xf>
    <xf numFmtId="169" fontId="14" fillId="0" borderId="1" xfId="15" applyNumberFormat="1" applyFont="1" applyBorder="1" applyAlignment="1">
      <alignment horizontal="center" wrapText="1"/>
    </xf>
    <xf numFmtId="169" fontId="11" fillId="0" borderId="1" xfId="0" applyNumberFormat="1" applyFont="1" applyBorder="1" applyAlignment="1">
      <alignment horizontal="center" vertical="center" wrapText="1"/>
    </xf>
    <xf numFmtId="43" fontId="11" fillId="0" borderId="1" xfId="15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169" fontId="11" fillId="0" borderId="1" xfId="15" applyNumberFormat="1" applyFont="1" applyBorder="1" applyAlignment="1">
      <alignment horizontal="center" vertical="top" wrapText="1"/>
    </xf>
    <xf numFmtId="0" fontId="53" fillId="7" borderId="0" xfId="0" applyFont="1" applyFill="1" applyBorder="1" applyAlignment="1" applyProtection="1">
      <alignment horizontal="center"/>
      <protection hidden="1"/>
    </xf>
    <xf numFmtId="0" fontId="9" fillId="7" borderId="0" xfId="0" applyFont="1" applyFill="1" applyBorder="1" applyAlignment="1" applyProtection="1">
      <alignment horizontal="center" wrapText="1"/>
      <protection hidden="1"/>
    </xf>
    <xf numFmtId="0" fontId="9" fillId="7" borderId="0" xfId="0" applyFont="1" applyFill="1" applyBorder="1" applyAlignment="1" applyProtection="1">
      <alignment horizontal="center"/>
      <protection hidden="1"/>
    </xf>
    <xf numFmtId="178" fontId="54" fillId="7" borderId="0" xfId="0" applyNumberFormat="1" applyFont="1" applyFill="1" applyBorder="1" applyAlignment="1" applyProtection="1">
      <alignment horizontal="center" vertical="center"/>
      <protection locked="0"/>
    </xf>
    <xf numFmtId="0" fontId="53" fillId="7" borderId="0" xfId="0" applyFont="1" applyFill="1" applyBorder="1" applyAlignment="1" applyProtection="1">
      <alignment horizontal="center" vertical="top"/>
      <protection hidden="1"/>
    </xf>
    <xf numFmtId="0" fontId="0" fillId="7" borderId="0" xfId="0" applyFont="1" applyFill="1" applyBorder="1" applyAlignment="1" applyProtection="1">
      <alignment horizontal="center" vertical="top"/>
      <protection hidden="1"/>
    </xf>
    <xf numFmtId="0" fontId="9" fillId="7" borderId="34" xfId="0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center" textRotation="90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1" fillId="0" borderId="1" xfId="0" applyFont="1" applyBorder="1" applyAlignment="1" applyProtection="1">
      <alignment horizontal="left" vertical="center" wrapText="1"/>
      <protection hidden="1"/>
    </xf>
    <xf numFmtId="41" fontId="45" fillId="0" borderId="1" xfId="0" applyNumberFormat="1" applyFont="1" applyBorder="1" applyAlignment="1" applyProtection="1">
      <alignment vertical="center" wrapText="1"/>
      <protection hidden="1"/>
    </xf>
    <xf numFmtId="0" fontId="1" fillId="0" borderId="1" xfId="0" applyFont="1" applyFill="1" applyBorder="1" applyAlignment="1">
      <alignment vertical="center" wrapText="1"/>
    </xf>
    <xf numFmtId="41" fontId="55" fillId="0" borderId="1" xfId="0" applyNumberFormat="1" applyFont="1" applyBorder="1" applyAlignment="1" applyProtection="1">
      <alignment vertical="center" wrapText="1"/>
      <protection locked="0"/>
    </xf>
    <xf numFmtId="0" fontId="55" fillId="0" borderId="39" xfId="0" applyNumberFormat="1" applyFont="1" applyBorder="1" applyAlignment="1" applyProtection="1">
      <alignment horizontal="center" vertical="center" wrapText="1"/>
      <protection locked="0"/>
    </xf>
    <xf numFmtId="0" fontId="55" fillId="0" borderId="63" xfId="0" applyNumberFormat="1" applyFont="1" applyBorder="1" applyAlignment="1" applyProtection="1">
      <alignment horizontal="center" vertical="center" wrapText="1"/>
      <protection locked="0"/>
    </xf>
    <xf numFmtId="0" fontId="55" fillId="0" borderId="5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170" fontId="45" fillId="2" borderId="1" xfId="0" applyNumberFormat="1" applyFont="1" applyFill="1" applyBorder="1" applyAlignment="1" applyProtection="1">
      <alignment horizontal="right" vertical="center" wrapText="1"/>
      <protection hidden="1"/>
    </xf>
    <xf numFmtId="170" fontId="45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4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5" fillId="0" borderId="10" xfId="0" applyNumberFormat="1" applyFont="1" applyFill="1" applyBorder="1" applyAlignment="1" applyProtection="1">
      <alignment horizontal="left" vertical="top" wrapText="1"/>
      <protection locked="0"/>
    </xf>
    <xf numFmtId="0" fontId="55" fillId="0" borderId="10" xfId="0" applyNumberFormat="1" applyFont="1" applyFill="1" applyBorder="1" applyAlignment="1" applyProtection="1">
      <alignment horizontal="center" vertical="top" wrapText="1"/>
      <protection locked="0"/>
    </xf>
    <xf numFmtId="41" fontId="55" fillId="0" borderId="1" xfId="0" applyNumberFormat="1" applyFont="1" applyFill="1" applyBorder="1" applyAlignment="1" applyProtection="1">
      <alignment horizontal="right" vertical="center" wrapText="1"/>
      <protection locked="0"/>
    </xf>
    <xf numFmtId="41" fontId="55" fillId="0" borderId="1" xfId="0" applyNumberFormat="1" applyFont="1" applyFill="1" applyBorder="1" applyAlignment="1" applyProtection="1">
      <alignment horizontal="right" vertical="center" wrapText="1"/>
      <protection hidden="1"/>
    </xf>
    <xf numFmtId="41" fontId="45" fillId="0" borderId="1" xfId="0" applyNumberFormat="1" applyFont="1" applyFill="1" applyBorder="1" applyAlignment="1" applyProtection="1">
      <alignment horizontal="right" vertical="center" wrapText="1"/>
      <protection locked="0"/>
    </xf>
    <xf numFmtId="41" fontId="45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1" xfId="0" applyFont="1" applyFill="1" applyBorder="1" applyAlignment="1" applyProtection="1">
      <alignment horizontal="left" vertical="center" wrapText="1"/>
      <protection hidden="1"/>
    </xf>
    <xf numFmtId="0" fontId="0" fillId="8" borderId="0" xfId="0" applyFont="1" applyFill="1" applyBorder="1" applyAlignment="1">
      <alignment/>
    </xf>
    <xf numFmtId="0" fontId="0" fillId="8" borderId="0" xfId="0" applyFont="1" applyFill="1" applyAlignment="1">
      <alignment/>
    </xf>
    <xf numFmtId="49" fontId="34" fillId="0" borderId="1" xfId="0" applyNumberFormat="1" applyFont="1" applyBorder="1" applyAlignment="1">
      <alignment horizontal="right"/>
    </xf>
    <xf numFmtId="0" fontId="34" fillId="0" borderId="13" xfId="0" applyFont="1" applyBorder="1" applyAlignment="1">
      <alignment/>
    </xf>
    <xf numFmtId="49" fontId="34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35" fillId="0" borderId="14" xfId="0" applyNumberFormat="1" applyFont="1" applyBorder="1" applyAlignment="1">
      <alignment/>
    </xf>
    <xf numFmtId="0" fontId="31" fillId="0" borderId="13" xfId="0" applyFont="1" applyFill="1" applyBorder="1" applyAlignment="1">
      <alignment/>
    </xf>
    <xf numFmtId="49" fontId="23" fillId="0" borderId="13" xfId="0" applyNumberFormat="1" applyFont="1" applyFill="1" applyBorder="1" applyAlignment="1">
      <alignment horizontal="justify" vertical="top" wrapText="1"/>
    </xf>
    <xf numFmtId="3" fontId="31" fillId="0" borderId="14" xfId="0" applyNumberFormat="1" applyFont="1" applyFill="1" applyBorder="1" applyAlignment="1">
      <alignment horizontal="right"/>
    </xf>
    <xf numFmtId="0" fontId="31" fillId="0" borderId="20" xfId="0" applyFont="1" applyFill="1" applyBorder="1" applyAlignment="1">
      <alignment horizontal="center"/>
    </xf>
    <xf numFmtId="0" fontId="31" fillId="0" borderId="21" xfId="0" applyFont="1" applyFill="1" applyBorder="1" applyAlignment="1">
      <alignment/>
    </xf>
    <xf numFmtId="49" fontId="23" fillId="0" borderId="21" xfId="0" applyNumberFormat="1" applyFont="1" applyFill="1" applyBorder="1" applyAlignment="1">
      <alignment horizontal="justify" vertical="top" wrapText="1"/>
    </xf>
    <xf numFmtId="3" fontId="34" fillId="0" borderId="21" xfId="0" applyNumberFormat="1" applyFont="1" applyFill="1" applyBorder="1" applyAlignment="1">
      <alignment horizontal="right"/>
    </xf>
    <xf numFmtId="3" fontId="31" fillId="0" borderId="44" xfId="0" applyNumberFormat="1" applyFont="1" applyFill="1" applyBorder="1" applyAlignment="1">
      <alignment horizontal="right"/>
    </xf>
    <xf numFmtId="3" fontId="33" fillId="0" borderId="18" xfId="0" applyNumberFormat="1" applyFont="1" applyFill="1" applyBorder="1" applyAlignment="1">
      <alignment horizontal="right"/>
    </xf>
    <xf numFmtId="3" fontId="13" fillId="0" borderId="17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3" fontId="34" fillId="0" borderId="10" xfId="0" applyNumberFormat="1" applyFont="1" applyBorder="1" applyAlignment="1">
      <alignment horizontal="right" wrapText="1"/>
    </xf>
    <xf numFmtId="3" fontId="35" fillId="0" borderId="35" xfId="0" applyNumberFormat="1" applyFont="1" applyBorder="1" applyAlignment="1">
      <alignment/>
    </xf>
    <xf numFmtId="49" fontId="33" fillId="0" borderId="17" xfId="0" applyNumberFormat="1" applyFont="1" applyBorder="1" applyAlignment="1">
      <alignment horizontal="justify" vertical="top" wrapText="1"/>
    </xf>
    <xf numFmtId="3" fontId="33" fillId="0" borderId="17" xfId="0" applyNumberFormat="1" applyFont="1" applyFill="1" applyBorder="1" applyAlignment="1">
      <alignment horizontal="right" wrapText="1"/>
    </xf>
    <xf numFmtId="3" fontId="33" fillId="0" borderId="17" xfId="0" applyNumberFormat="1" applyFont="1" applyBorder="1" applyAlignment="1">
      <alignment horizontal="right" wrapText="1"/>
    </xf>
    <xf numFmtId="3" fontId="32" fillId="0" borderId="18" xfId="0" applyNumberFormat="1" applyFont="1" applyBorder="1" applyAlignment="1">
      <alignment horizontal="right" wrapText="1"/>
    </xf>
    <xf numFmtId="0" fontId="34" fillId="0" borderId="13" xfId="0" applyFont="1" applyBorder="1" applyAlignment="1" quotePrefix="1">
      <alignment horizontal="center"/>
    </xf>
    <xf numFmtId="3" fontId="32" fillId="0" borderId="13" xfId="0" applyNumberFormat="1" applyFont="1" applyBorder="1" applyAlignment="1">
      <alignment horizontal="right"/>
    </xf>
    <xf numFmtId="3" fontId="34" fillId="0" borderId="14" xfId="0" applyNumberFormat="1" applyFont="1" applyBorder="1" applyAlignment="1">
      <alignment horizontal="right"/>
    </xf>
    <xf numFmtId="0" fontId="32" fillId="0" borderId="17" xfId="0" applyFont="1" applyBorder="1" applyAlignment="1" quotePrefix="1">
      <alignment horizontal="center"/>
    </xf>
    <xf numFmtId="3" fontId="38" fillId="0" borderId="17" xfId="0" applyNumberFormat="1" applyFont="1" applyFill="1" applyBorder="1" applyAlignment="1">
      <alignment horizontal="right"/>
    </xf>
    <xf numFmtId="3" fontId="32" fillId="0" borderId="17" xfId="0" applyNumberFormat="1" applyFont="1" applyFill="1" applyBorder="1" applyAlignment="1">
      <alignment horizontal="right"/>
    </xf>
    <xf numFmtId="3" fontId="33" fillId="0" borderId="17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49" fontId="33" fillId="0" borderId="38" xfId="0" applyNumberFormat="1" applyFont="1" applyBorder="1" applyAlignment="1">
      <alignment horizontal="justify" vertical="top"/>
    </xf>
    <xf numFmtId="3" fontId="38" fillId="0" borderId="17" xfId="0" applyNumberFormat="1" applyFont="1" applyBorder="1" applyAlignment="1">
      <alignment horizontal="right"/>
    </xf>
    <xf numFmtId="3" fontId="37" fillId="0" borderId="17" xfId="0" applyNumberFormat="1" applyFont="1" applyFill="1" applyBorder="1" applyAlignment="1">
      <alignment horizontal="right"/>
    </xf>
    <xf numFmtId="0" fontId="34" fillId="0" borderId="34" xfId="0" applyFont="1" applyFill="1" applyBorder="1" applyAlignment="1">
      <alignment/>
    </xf>
    <xf numFmtId="3" fontId="34" fillId="0" borderId="35" xfId="0" applyNumberFormat="1" applyFont="1" applyFill="1" applyBorder="1" applyAlignment="1">
      <alignment horizontal="right"/>
    </xf>
    <xf numFmtId="0" fontId="33" fillId="0" borderId="16" xfId="0" applyFont="1" applyFill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49" fontId="33" fillId="0" borderId="56" xfId="0" applyNumberFormat="1" applyFont="1" applyBorder="1" applyAlignment="1">
      <alignment horizontal="justify" vertical="top"/>
    </xf>
    <xf numFmtId="3" fontId="37" fillId="0" borderId="56" xfId="0" applyNumberFormat="1" applyFont="1" applyFill="1" applyBorder="1" applyAlignment="1">
      <alignment horizontal="right"/>
    </xf>
    <xf numFmtId="3" fontId="33" fillId="0" borderId="19" xfId="0" applyNumberFormat="1" applyFont="1" applyFill="1" applyBorder="1" applyAlignment="1">
      <alignment horizontal="right"/>
    </xf>
    <xf numFmtId="3" fontId="32" fillId="0" borderId="21" xfId="0" applyNumberFormat="1" applyFont="1" applyBorder="1" applyAlignment="1">
      <alignment horizontal="right"/>
    </xf>
    <xf numFmtId="3" fontId="32" fillId="0" borderId="44" xfId="0" applyNumberFormat="1" applyFont="1" applyBorder="1" applyAlignment="1">
      <alignment horizontal="right"/>
    </xf>
    <xf numFmtId="0" fontId="8" fillId="0" borderId="16" xfId="0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wrapText="1"/>
    </xf>
    <xf numFmtId="0" fontId="5" fillId="0" borderId="17" xfId="0" applyNumberFormat="1" applyFont="1" applyFill="1" applyBorder="1" applyAlignment="1">
      <alignment horizontal="center" wrapText="1"/>
    </xf>
    <xf numFmtId="170" fontId="4" fillId="0" borderId="17" xfId="0" applyNumberFormat="1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center" wrapText="1"/>
    </xf>
    <xf numFmtId="49" fontId="0" fillId="0" borderId="21" xfId="0" applyNumberFormat="1" applyFont="1" applyFill="1" applyBorder="1" applyAlignment="1">
      <alignment horizontal="center" wrapText="1" shrinkToFit="1"/>
    </xf>
    <xf numFmtId="3" fontId="9" fillId="0" borderId="21" xfId="0" applyNumberFormat="1" applyFont="1" applyFill="1" applyBorder="1" applyAlignment="1">
      <alignment horizontal="left" vertical="center" wrapText="1" indent="1"/>
    </xf>
    <xf numFmtId="3" fontId="4" fillId="0" borderId="21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170" fontId="9" fillId="0" borderId="21" xfId="0" applyNumberFormat="1" applyFont="1" applyFill="1" applyBorder="1" applyAlignment="1">
      <alignment horizontal="right" vertical="center"/>
    </xf>
    <xf numFmtId="170" fontId="9" fillId="0" borderId="21" xfId="0" applyNumberFormat="1" applyFont="1" applyFill="1" applyBorder="1" applyAlignment="1">
      <alignment horizontal="right" vertical="center" wrapText="1"/>
    </xf>
    <xf numFmtId="170" fontId="9" fillId="0" borderId="21" xfId="15" applyNumberFormat="1" applyFont="1" applyFill="1" applyBorder="1" applyAlignment="1">
      <alignment horizontal="right" vertical="center"/>
    </xf>
    <xf numFmtId="170" fontId="9" fillId="0" borderId="23" xfId="0" applyNumberFormat="1" applyFont="1" applyBorder="1" applyAlignment="1">
      <alignment horizontal="right" vertical="center" wrapText="1"/>
    </xf>
    <xf numFmtId="0" fontId="47" fillId="0" borderId="16" xfId="0" applyFont="1" applyFill="1" applyBorder="1" applyAlignment="1">
      <alignment horizontal="center" vertical="center" wrapText="1"/>
    </xf>
    <xf numFmtId="49" fontId="47" fillId="0" borderId="17" xfId="0" applyNumberFormat="1" applyFont="1" applyFill="1" applyBorder="1" applyAlignment="1">
      <alignment horizontal="center" vertical="center" wrapText="1" shrinkToFit="1"/>
    </xf>
    <xf numFmtId="0" fontId="47" fillId="0" borderId="17" xfId="0" applyFont="1" applyFill="1" applyBorder="1" applyAlignment="1">
      <alignment vertical="center" wrapText="1"/>
    </xf>
    <xf numFmtId="169" fontId="0" fillId="0" borderId="1" xfId="15" applyNumberFormat="1" applyBorder="1" applyAlignment="1">
      <alignment vertical="center"/>
    </xf>
    <xf numFmtId="170" fontId="9" fillId="0" borderId="1" xfId="0" applyNumberFormat="1" applyFont="1" applyBorder="1" applyAlignment="1">
      <alignment horizontal="right" vertical="center" wrapText="1"/>
    </xf>
    <xf numFmtId="169" fontId="0" fillId="0" borderId="24" xfId="15" applyNumberFormat="1" applyBorder="1" applyAlignment="1">
      <alignment/>
    </xf>
    <xf numFmtId="0" fontId="32" fillId="0" borderId="36" xfId="0" applyFont="1" applyBorder="1" applyAlignment="1">
      <alignment horizontal="center"/>
    </xf>
    <xf numFmtId="0" fontId="32" fillId="0" borderId="7" xfId="0" applyFont="1" applyFill="1" applyBorder="1" applyAlignment="1">
      <alignment/>
    </xf>
    <xf numFmtId="0" fontId="24" fillId="0" borderId="7" xfId="0" applyFont="1" applyFill="1" applyBorder="1" applyAlignment="1">
      <alignment horizontal="center"/>
    </xf>
    <xf numFmtId="49" fontId="24" fillId="0" borderId="64" xfId="0" applyNumberFormat="1" applyFont="1" applyFill="1" applyBorder="1" applyAlignment="1">
      <alignment horizontal="justify" vertical="top"/>
    </xf>
    <xf numFmtId="3" fontId="23" fillId="0" borderId="64" xfId="0" applyNumberFormat="1" applyFont="1" applyFill="1" applyBorder="1" applyAlignment="1">
      <alignment horizontal="right"/>
    </xf>
    <xf numFmtId="3" fontId="24" fillId="0" borderId="64" xfId="0" applyNumberFormat="1" applyFont="1" applyFill="1" applyBorder="1" applyAlignment="1">
      <alignment horizontal="right"/>
    </xf>
    <xf numFmtId="3" fontId="24" fillId="0" borderId="9" xfId="0" applyNumberFormat="1" applyFont="1" applyFill="1" applyBorder="1" applyAlignment="1">
      <alignment horizontal="right"/>
    </xf>
    <xf numFmtId="0" fontId="24" fillId="0" borderId="16" xfId="0" applyFont="1" applyFill="1" applyBorder="1" applyAlignment="1">
      <alignment horizontal="center"/>
    </xf>
    <xf numFmtId="0" fontId="37" fillId="0" borderId="17" xfId="0" applyFont="1" applyFill="1" applyBorder="1" applyAlignment="1">
      <alignment/>
    </xf>
    <xf numFmtId="49" fontId="24" fillId="0" borderId="56" xfId="0" applyNumberFormat="1" applyFont="1" applyFill="1" applyBorder="1" applyAlignment="1">
      <alignment horizontal="justify" vertical="top"/>
    </xf>
    <xf numFmtId="0" fontId="34" fillId="0" borderId="17" xfId="0" applyFont="1" applyBorder="1" applyAlignment="1">
      <alignment/>
    </xf>
    <xf numFmtId="3" fontId="32" fillId="0" borderId="17" xfId="0" applyNumberFormat="1" applyFont="1" applyBorder="1" applyAlignment="1">
      <alignment horizontal="right"/>
    </xf>
    <xf numFmtId="3" fontId="4" fillId="0" borderId="2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170" fontId="4" fillId="0" borderId="13" xfId="0" applyNumberFormat="1" applyFont="1" applyFill="1" applyBorder="1" applyAlignment="1">
      <alignment horizontal="right" vertical="center" wrapText="1"/>
    </xf>
    <xf numFmtId="49" fontId="0" fillId="0" borderId="21" xfId="0" applyNumberFormat="1" applyFont="1" applyFill="1" applyBorder="1" applyAlignment="1">
      <alignment horizont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56" fillId="0" borderId="36" xfId="0" applyFont="1" applyBorder="1" applyAlignment="1">
      <alignment horizontal="center" vertical="center"/>
    </xf>
    <xf numFmtId="0" fontId="56" fillId="0" borderId="7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7" xfId="0" applyFont="1" applyBorder="1" applyAlignment="1">
      <alignment horizontal="center" vertical="center"/>
    </xf>
    <xf numFmtId="0" fontId="56" fillId="0" borderId="8" xfId="0" applyFont="1" applyBorder="1" applyAlignment="1">
      <alignment horizontal="center" vertical="center"/>
    </xf>
    <xf numFmtId="1" fontId="56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7" fillId="0" borderId="0" xfId="18" applyFont="1">
      <alignment/>
      <protection/>
    </xf>
    <xf numFmtId="0" fontId="58" fillId="2" borderId="1" xfId="18" applyFont="1" applyFill="1" applyBorder="1" applyAlignment="1">
      <alignment horizontal="center" vertical="center" wrapText="1"/>
      <protection/>
    </xf>
    <xf numFmtId="0" fontId="15" fillId="0" borderId="1" xfId="18" applyFont="1" applyBorder="1" applyAlignment="1">
      <alignment horizontal="center" vertical="center"/>
      <protection/>
    </xf>
    <xf numFmtId="0" fontId="58" fillId="0" borderId="2" xfId="18" applyFont="1" applyBorder="1" applyAlignment="1">
      <alignment horizontal="center"/>
      <protection/>
    </xf>
    <xf numFmtId="0" fontId="58" fillId="0" borderId="2" xfId="18" applyFont="1" applyBorder="1">
      <alignment/>
      <protection/>
    </xf>
    <xf numFmtId="0" fontId="58" fillId="0" borderId="0" xfId="18" applyFont="1">
      <alignment/>
      <protection/>
    </xf>
    <xf numFmtId="0" fontId="57" fillId="0" borderId="3" xfId="18" applyFont="1" applyBorder="1">
      <alignment/>
      <protection/>
    </xf>
    <xf numFmtId="0" fontId="57" fillId="0" borderId="3" xfId="18" applyFont="1" applyBorder="1" applyAlignment="1">
      <alignment/>
      <protection/>
    </xf>
    <xf numFmtId="0" fontId="57" fillId="0" borderId="3" xfId="18" applyFont="1" applyBorder="1" applyAlignment="1">
      <alignment horizontal="center"/>
      <protection/>
    </xf>
    <xf numFmtId="0" fontId="58" fillId="0" borderId="3" xfId="18" applyFont="1" applyBorder="1" applyAlignment="1">
      <alignment horizontal="center"/>
      <protection/>
    </xf>
    <xf numFmtId="0" fontId="58" fillId="0" borderId="3" xfId="18" applyFont="1" applyBorder="1">
      <alignment/>
      <protection/>
    </xf>
    <xf numFmtId="0" fontId="57" fillId="0" borderId="4" xfId="18" applyFont="1" applyBorder="1" applyAlignment="1">
      <alignment horizontal="center"/>
      <protection/>
    </xf>
    <xf numFmtId="0" fontId="57" fillId="0" borderId="4" xfId="18" applyFont="1" applyBorder="1">
      <alignment/>
      <protection/>
    </xf>
    <xf numFmtId="0" fontId="58" fillId="0" borderId="1" xfId="18" applyFont="1" applyBorder="1">
      <alignment/>
      <protection/>
    </xf>
    <xf numFmtId="0" fontId="59" fillId="0" borderId="0" xfId="18" applyFont="1">
      <alignment/>
      <protection/>
    </xf>
    <xf numFmtId="169" fontId="57" fillId="0" borderId="3" xfId="15" applyNumberFormat="1" applyFont="1" applyBorder="1" applyAlignment="1">
      <alignment/>
    </xf>
    <xf numFmtId="169" fontId="57" fillId="0" borderId="3" xfId="15" applyNumberFormat="1" applyFont="1" applyBorder="1" applyAlignment="1">
      <alignment/>
    </xf>
    <xf numFmtId="0" fontId="45" fillId="0" borderId="16" xfId="0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/>
    </xf>
    <xf numFmtId="0" fontId="45" fillId="0" borderId="56" xfId="0" applyNumberFormat="1" applyFont="1" applyFill="1" applyBorder="1" applyAlignment="1">
      <alignment horizontal="center" vertical="center"/>
    </xf>
    <xf numFmtId="1" fontId="45" fillId="5" borderId="38" xfId="0" applyNumberFormat="1" applyFont="1" applyFill="1" applyBorder="1" applyAlignment="1">
      <alignment horizontal="center" vertical="center"/>
    </xf>
    <xf numFmtId="1" fontId="45" fillId="0" borderId="17" xfId="0" applyNumberFormat="1" applyFont="1" applyFill="1" applyBorder="1" applyAlignment="1">
      <alignment horizontal="center" vertical="center"/>
    </xf>
    <xf numFmtId="1" fontId="45" fillId="0" borderId="18" xfId="0" applyNumberFormat="1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14" fillId="0" borderId="3" xfId="0" applyFont="1" applyBorder="1" applyAlignment="1">
      <alignment vertical="top" wrapText="1"/>
    </xf>
    <xf numFmtId="3" fontId="57" fillId="0" borderId="3" xfId="18" applyNumberFormat="1" applyFont="1" applyBorder="1" quotePrefix="1">
      <alignment/>
      <protection/>
    </xf>
    <xf numFmtId="169" fontId="41" fillId="0" borderId="3" xfId="0" applyNumberFormat="1" applyFont="1" applyBorder="1" applyAlignment="1">
      <alignment vertical="center"/>
    </xf>
    <xf numFmtId="0" fontId="45" fillId="8" borderId="0" xfId="0" applyNumberFormat="1" applyFont="1" applyFill="1" applyBorder="1" applyAlignment="1" applyProtection="1">
      <alignment horizontal="left" vertical="top" wrapText="1"/>
      <protection locked="0"/>
    </xf>
    <xf numFmtId="170" fontId="9" fillId="0" borderId="24" xfId="15" applyNumberFormat="1" applyFont="1" applyFill="1" applyBorder="1" applyAlignment="1">
      <alignment horizontal="right" vertical="center"/>
    </xf>
    <xf numFmtId="170" fontId="9" fillId="0" borderId="50" xfId="0" applyNumberFormat="1" applyFont="1" applyFill="1" applyBorder="1" applyAlignment="1">
      <alignment vertical="center" wrapText="1"/>
    </xf>
    <xf numFmtId="0" fontId="50" fillId="0" borderId="41" xfId="0" applyFont="1" applyFill="1" applyBorder="1" applyAlignment="1">
      <alignment horizontal="center" vertical="center" wrapText="1"/>
    </xf>
    <xf numFmtId="49" fontId="47" fillId="0" borderId="23" xfId="0" applyNumberFormat="1" applyFont="1" applyFill="1" applyBorder="1" applyAlignment="1">
      <alignment horizontal="center" vertical="center" wrapText="1" shrinkToFit="1"/>
    </xf>
    <xf numFmtId="0" fontId="47" fillId="0" borderId="23" xfId="0" applyFont="1" applyFill="1" applyBorder="1" applyAlignment="1">
      <alignment vertical="center" wrapText="1"/>
    </xf>
    <xf numFmtId="0" fontId="47" fillId="0" borderId="23" xfId="0" applyNumberFormat="1" applyFont="1" applyFill="1" applyBorder="1" applyAlignment="1">
      <alignment horizontal="center" vertical="center" wrapText="1"/>
    </xf>
    <xf numFmtId="170" fontId="47" fillId="0" borderId="23" xfId="0" applyNumberFormat="1" applyFont="1" applyFill="1" applyBorder="1" applyAlignment="1">
      <alignment horizontal="right" vertical="center" wrapText="1"/>
    </xf>
    <xf numFmtId="170" fontId="4" fillId="0" borderId="23" xfId="0" applyNumberFormat="1" applyFont="1" applyFill="1" applyBorder="1" applyAlignment="1">
      <alignment horizontal="right" vertical="center" wrapText="1"/>
    </xf>
    <xf numFmtId="3" fontId="9" fillId="0" borderId="34" xfId="0" applyNumberFormat="1" applyFont="1" applyFill="1" applyBorder="1" applyAlignment="1">
      <alignment horizontal="left" vertical="center" wrapText="1" indent="1"/>
    </xf>
    <xf numFmtId="3" fontId="4" fillId="0" borderId="34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170" fontId="9" fillId="0" borderId="34" xfId="0" applyNumberFormat="1" applyFont="1" applyFill="1" applyBorder="1" applyAlignment="1">
      <alignment horizontal="right" vertical="center"/>
    </xf>
    <xf numFmtId="170" fontId="9" fillId="0" borderId="39" xfId="15" applyNumberFormat="1" applyFont="1" applyFill="1" applyBorder="1" applyAlignment="1">
      <alignment horizontal="right" vertical="center"/>
    </xf>
    <xf numFmtId="170" fontId="0" fillId="0" borderId="10" xfId="0" applyNumberFormat="1" applyFont="1" applyFill="1" applyBorder="1" applyAlignment="1">
      <alignment horizontal="right" vertical="center" wrapText="1"/>
    </xf>
    <xf numFmtId="0" fontId="45" fillId="0" borderId="1" xfId="0" applyNumberFormat="1" applyFont="1" applyFill="1" applyBorder="1" applyAlignment="1" applyProtection="1">
      <alignment horizontal="center" vertical="top" wrapText="1"/>
      <protection locked="0"/>
    </xf>
    <xf numFmtId="0" fontId="45" fillId="0" borderId="1" xfId="0" applyNumberFormat="1" applyFont="1" applyFill="1" applyBorder="1" applyAlignment="1" applyProtection="1">
      <alignment horizontal="left" vertical="top" wrapText="1"/>
      <protection locked="0"/>
    </xf>
    <xf numFmtId="0" fontId="55" fillId="0" borderId="1" xfId="0" applyNumberFormat="1" applyFont="1" applyFill="1" applyBorder="1" applyAlignment="1" applyProtection="1">
      <alignment horizontal="center" vertical="top" wrapText="1"/>
      <protection locked="0"/>
    </xf>
    <xf numFmtId="0" fontId="62" fillId="7" borderId="0" xfId="0" applyFont="1" applyFill="1" applyBorder="1" applyAlignment="1" applyProtection="1">
      <alignment horizontal="center"/>
      <protection hidden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169" fontId="0" fillId="0" borderId="21" xfId="15" applyNumberForma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9" fontId="4" fillId="0" borderId="0" xfId="0" applyNumberFormat="1" applyFont="1" applyAlignment="1">
      <alignment vertical="center"/>
    </xf>
    <xf numFmtId="169" fontId="2" fillId="0" borderId="0" xfId="0" applyNumberFormat="1" applyFont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169" fontId="2" fillId="0" borderId="0" xfId="15" applyNumberFormat="1" applyFont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169" fontId="0" fillId="0" borderId="21" xfId="15" applyNumberFormat="1" applyBorder="1" applyAlignment="1">
      <alignment horizontal="center"/>
    </xf>
    <xf numFmtId="0" fontId="0" fillId="0" borderId="1" xfId="0" applyBorder="1" applyAlignment="1">
      <alignment/>
    </xf>
    <xf numFmtId="169" fontId="0" fillId="0" borderId="1" xfId="15" applyNumberForma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69" fontId="4" fillId="0" borderId="0" xfId="15" applyNumberFormat="1" applyFont="1" applyAlignment="1">
      <alignment/>
    </xf>
    <xf numFmtId="0" fontId="0" fillId="0" borderId="21" xfId="0" applyBorder="1" applyAlignment="1">
      <alignment horizontal="center"/>
    </xf>
    <xf numFmtId="169" fontId="0" fillId="0" borderId="21" xfId="15" applyNumberFormat="1" applyBorder="1" applyAlignment="1">
      <alignment/>
    </xf>
    <xf numFmtId="0" fontId="0" fillId="0" borderId="1" xfId="0" applyBorder="1" applyAlignment="1">
      <alignment horizontal="center"/>
    </xf>
    <xf numFmtId="169" fontId="0" fillId="0" borderId="1" xfId="15" applyNumberFormat="1" applyBorder="1" applyAlignment="1">
      <alignment/>
    </xf>
    <xf numFmtId="0" fontId="0" fillId="0" borderId="21" xfId="0" applyBorder="1" applyAlignment="1">
      <alignment vertical="center" wrapText="1"/>
    </xf>
    <xf numFmtId="0" fontId="9" fillId="0" borderId="21" xfId="0" applyFont="1" applyBorder="1" applyAlignment="1">
      <alignment horizontal="center" wrapText="1"/>
    </xf>
    <xf numFmtId="169" fontId="4" fillId="0" borderId="0" xfId="0" applyNumberFormat="1" applyFont="1" applyAlignment="1">
      <alignment/>
    </xf>
    <xf numFmtId="169" fontId="4" fillId="0" borderId="0" xfId="15" applyNumberFormat="1" applyFont="1" applyAlignment="1">
      <alignment vertical="center"/>
    </xf>
    <xf numFmtId="169" fontId="2" fillId="0" borderId="0" xfId="0" applyNumberFormat="1" applyFont="1" applyBorder="1" applyAlignment="1">
      <alignment vertical="center"/>
    </xf>
    <xf numFmtId="0" fontId="45" fillId="2" borderId="45" xfId="0" applyFont="1" applyFill="1" applyBorder="1" applyAlignment="1">
      <alignment horizontal="left" vertical="center" wrapText="1"/>
    </xf>
    <xf numFmtId="0" fontId="0" fillId="2" borderId="65" xfId="0" applyFill="1" applyBorder="1" applyAlignment="1">
      <alignment/>
    </xf>
    <xf numFmtId="0" fontId="0" fillId="2" borderId="52" xfId="0" applyFill="1" applyBorder="1" applyAlignment="1">
      <alignment/>
    </xf>
    <xf numFmtId="0" fontId="45" fillId="0" borderId="6" xfId="0" applyNumberFormat="1" applyFont="1" applyFill="1" applyBorder="1" applyAlignment="1" applyProtection="1">
      <alignment horizontal="left" vertical="top" wrapText="1"/>
      <protection locked="0"/>
    </xf>
    <xf numFmtId="0" fontId="45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center" wrapText="1"/>
    </xf>
    <xf numFmtId="0" fontId="55" fillId="0" borderId="6" xfId="0" applyNumberFormat="1" applyFont="1" applyFill="1" applyBorder="1" applyAlignment="1" applyProtection="1">
      <alignment horizontal="center" vertical="top" wrapText="1"/>
      <protection locked="0"/>
    </xf>
    <xf numFmtId="0" fontId="5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5" fillId="0" borderId="6" xfId="0" applyNumberFormat="1" applyFont="1" applyFill="1" applyBorder="1" applyAlignment="1" applyProtection="1">
      <alignment horizontal="center" vertical="top" wrapText="1"/>
      <protection locked="0"/>
    </xf>
    <xf numFmtId="0" fontId="4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0" fillId="0" borderId="52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53" fillId="7" borderId="0" xfId="0" applyFont="1" applyFill="1" applyBorder="1" applyAlignment="1" applyProtection="1">
      <alignment horizontal="center" vertical="center" wrapText="1"/>
      <protection hidden="1"/>
    </xf>
    <xf numFmtId="0" fontId="53" fillId="7" borderId="0" xfId="0" applyFont="1" applyFill="1" applyBorder="1" applyAlignment="1" applyProtection="1">
      <alignment horizontal="center" vertical="center"/>
      <protection hidden="1"/>
    </xf>
    <xf numFmtId="0" fontId="9" fillId="7" borderId="0" xfId="0" applyFont="1" applyFill="1" applyBorder="1" applyAlignment="1" applyProtection="1">
      <alignment horizontal="center" wrapText="1"/>
      <protection hidden="1"/>
    </xf>
    <xf numFmtId="0" fontId="45" fillId="8" borderId="51" xfId="0" applyNumberFormat="1" applyFont="1" applyFill="1" applyBorder="1" applyAlignment="1" applyProtection="1">
      <alignment horizontal="left" vertical="top" wrapText="1"/>
      <protection locked="0"/>
    </xf>
    <xf numFmtId="0" fontId="55" fillId="0" borderId="62" xfId="0" applyNumberFormat="1" applyFont="1" applyBorder="1" applyAlignment="1" applyProtection="1">
      <alignment horizontal="center" vertical="center" wrapText="1"/>
      <protection locked="0"/>
    </xf>
    <xf numFmtId="0" fontId="55" fillId="0" borderId="51" xfId="0" applyNumberFormat="1" applyFont="1" applyBorder="1" applyAlignment="1" applyProtection="1">
      <alignment horizontal="center" vertical="center" wrapText="1"/>
      <protection locked="0"/>
    </xf>
    <xf numFmtId="0" fontId="55" fillId="0" borderId="50" xfId="0" applyNumberFormat="1" applyFont="1" applyBorder="1" applyAlignment="1" applyProtection="1">
      <alignment horizontal="center" vertical="center" wrapText="1"/>
      <protection locked="0"/>
    </xf>
    <xf numFmtId="0" fontId="55" fillId="0" borderId="59" xfId="0" applyNumberFormat="1" applyFont="1" applyBorder="1" applyAlignment="1" applyProtection="1">
      <alignment horizontal="center" vertical="center" wrapText="1"/>
      <protection locked="0"/>
    </xf>
    <xf numFmtId="0" fontId="55" fillId="0" borderId="0" xfId="0" applyNumberFormat="1" applyFont="1" applyBorder="1" applyAlignment="1" applyProtection="1">
      <alignment horizontal="center" vertical="center" wrapText="1"/>
      <protection locked="0"/>
    </xf>
    <xf numFmtId="0" fontId="55" fillId="0" borderId="53" xfId="0" applyNumberFormat="1" applyFont="1" applyBorder="1" applyAlignment="1" applyProtection="1">
      <alignment horizontal="center" vertical="center" wrapText="1"/>
      <protection locked="0"/>
    </xf>
    <xf numFmtId="0" fontId="9" fillId="7" borderId="6" xfId="0" applyFont="1" applyFill="1" applyBorder="1" applyAlignment="1" applyProtection="1">
      <alignment horizontal="center" vertical="center" wrapText="1"/>
      <protection hidden="1"/>
    </xf>
    <xf numFmtId="0" fontId="9" fillId="7" borderId="10" xfId="0" applyFont="1" applyFill="1" applyBorder="1" applyAlignment="1" applyProtection="1">
      <alignment horizontal="center" vertical="center" wrapText="1"/>
      <protection hidden="1"/>
    </xf>
    <xf numFmtId="0" fontId="9" fillId="7" borderId="34" xfId="0" applyFont="1" applyFill="1" applyBorder="1" applyAlignment="1" applyProtection="1">
      <alignment horizontal="center" vertical="center" wrapText="1"/>
      <protection hidden="1"/>
    </xf>
    <xf numFmtId="0" fontId="45" fillId="0" borderId="1" xfId="0" applyNumberFormat="1" applyFont="1" applyFill="1" applyBorder="1" applyAlignment="1" applyProtection="1">
      <alignment horizontal="left" vertical="top" wrapText="1"/>
      <protection locked="0"/>
    </xf>
    <xf numFmtId="0" fontId="55" fillId="0" borderId="1" xfId="0" applyNumberFormat="1" applyFont="1" applyFill="1" applyBorder="1" applyAlignment="1" applyProtection="1">
      <alignment horizontal="center" vertical="top" wrapText="1"/>
      <protection locked="0"/>
    </xf>
    <xf numFmtId="0" fontId="9" fillId="7" borderId="45" xfId="0" applyFont="1" applyFill="1" applyBorder="1" applyAlignment="1" applyProtection="1">
      <alignment horizontal="center" vertical="center" wrapText="1"/>
      <protection hidden="1"/>
    </xf>
    <xf numFmtId="0" fontId="9" fillId="7" borderId="65" xfId="0" applyFont="1" applyFill="1" applyBorder="1" applyAlignment="1" applyProtection="1">
      <alignment horizontal="center" vertical="center" wrapText="1"/>
      <protection hidden="1"/>
    </xf>
    <xf numFmtId="0" fontId="9" fillId="7" borderId="52" xfId="0" applyFont="1" applyFill="1" applyBorder="1" applyAlignment="1" applyProtection="1">
      <alignment horizontal="center" vertical="center" wrapText="1"/>
      <protection hidden="1"/>
    </xf>
    <xf numFmtId="0" fontId="45" fillId="0" borderId="1" xfId="0" applyNumberFormat="1" applyFont="1" applyFill="1" applyBorder="1" applyAlignment="1" applyProtection="1">
      <alignment horizontal="center" vertical="top" wrapText="1"/>
      <protection locked="0"/>
    </xf>
    <xf numFmtId="0" fontId="9" fillId="7" borderId="39" xfId="0" applyFont="1" applyFill="1" applyBorder="1" applyAlignment="1" applyProtection="1">
      <alignment horizontal="right"/>
      <protection hidden="1"/>
    </xf>
    <xf numFmtId="0" fontId="9" fillId="7" borderId="63" xfId="0" applyFont="1" applyFill="1" applyBorder="1" applyAlignment="1" applyProtection="1">
      <alignment horizontal="right"/>
      <protection hidden="1"/>
    </xf>
    <xf numFmtId="0" fontId="9" fillId="7" borderId="54" xfId="0" applyFont="1" applyFill="1" applyBorder="1" applyAlignment="1" applyProtection="1">
      <alignment horizontal="right"/>
      <protection hidden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66" xfId="0" applyFont="1" applyFill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6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" fillId="5" borderId="46" xfId="0" applyFont="1" applyFill="1" applyBorder="1" applyAlignment="1">
      <alignment horizontal="center" vertical="center" wrapText="1"/>
    </xf>
    <xf numFmtId="0" fontId="2" fillId="5" borderId="66" xfId="0" applyFont="1" applyFill="1" applyBorder="1" applyAlignment="1">
      <alignment horizontal="center" vertical="center" wrapText="1"/>
    </xf>
    <xf numFmtId="0" fontId="2" fillId="5" borderId="5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66" xfId="0" applyFont="1" applyFill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 wrapText="1"/>
    </xf>
    <xf numFmtId="0" fontId="46" fillId="0" borderId="68" xfId="0" applyFont="1" applyBorder="1" applyAlignment="1">
      <alignment horizontal="center" vertical="center" wrapText="1"/>
    </xf>
    <xf numFmtId="0" fontId="46" fillId="0" borderId="69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left" vertical="center" indent="1"/>
    </xf>
    <xf numFmtId="0" fontId="46" fillId="0" borderId="52" xfId="0" applyFont="1" applyBorder="1" applyAlignment="1">
      <alignment horizontal="left" vertical="center" indent="1"/>
    </xf>
    <xf numFmtId="0" fontId="46" fillId="5" borderId="6" xfId="0" applyFont="1" applyFill="1" applyBorder="1" applyAlignment="1">
      <alignment horizontal="center" vertical="center" wrapText="1"/>
    </xf>
    <xf numFmtId="0" fontId="46" fillId="5" borderId="13" xfId="0" applyFont="1" applyFill="1" applyBorder="1" applyAlignment="1">
      <alignment horizontal="center" vertical="center" wrapText="1"/>
    </xf>
    <xf numFmtId="0" fontId="46" fillId="0" borderId="29" xfId="0" applyFont="1" applyBorder="1" applyAlignment="1">
      <alignment horizontal="left" vertical="center" indent="1"/>
    </xf>
    <xf numFmtId="0" fontId="45" fillId="0" borderId="7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45" fillId="0" borderId="64" xfId="0" applyNumberFormat="1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4" fillId="0" borderId="67" xfId="0" applyFont="1" applyBorder="1" applyAlignment="1">
      <alignment horizontal="center" wrapText="1"/>
    </xf>
    <xf numFmtId="0" fontId="4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70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8" fillId="0" borderId="71" xfId="18" applyFont="1" applyBorder="1" applyAlignment="1">
      <alignment horizontal="center"/>
      <protection/>
    </xf>
    <xf numFmtId="0" fontId="58" fillId="0" borderId="72" xfId="18" applyFont="1" applyBorder="1" applyAlignment="1">
      <alignment horizontal="center"/>
      <protection/>
    </xf>
    <xf numFmtId="0" fontId="57" fillId="0" borderId="3" xfId="18" applyFont="1" applyBorder="1" applyAlignment="1">
      <alignment horizontal="center" vertical="center"/>
      <protection/>
    </xf>
    <xf numFmtId="0" fontId="58" fillId="0" borderId="73" xfId="18" applyFont="1" applyBorder="1" applyAlignment="1">
      <alignment horizontal="center" vertical="center" wrapText="1"/>
      <protection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57" fillId="0" borderId="79" xfId="18" applyFont="1" applyBorder="1" applyAlignment="1">
      <alignment horizontal="center"/>
      <protection/>
    </xf>
    <xf numFmtId="0" fontId="57" fillId="0" borderId="80" xfId="18" applyFont="1" applyBorder="1" applyAlignment="1">
      <alignment horizontal="center"/>
      <protection/>
    </xf>
    <xf numFmtId="0" fontId="57" fillId="0" borderId="81" xfId="18" applyFont="1" applyBorder="1" applyAlignment="1">
      <alignment horizontal="center"/>
      <protection/>
    </xf>
    <xf numFmtId="0" fontId="14" fillId="0" borderId="0" xfId="18" applyFont="1" applyAlignment="1">
      <alignment horizontal="center"/>
      <protection/>
    </xf>
    <xf numFmtId="0" fontId="58" fillId="2" borderId="1" xfId="18" applyFont="1" applyFill="1" applyBorder="1" applyAlignment="1">
      <alignment horizontal="center" vertical="center"/>
      <protection/>
    </xf>
    <xf numFmtId="0" fontId="58" fillId="2" borderId="1" xfId="18" applyFont="1" applyFill="1" applyBorder="1" applyAlignment="1">
      <alignment horizontal="center" vertical="center" wrapText="1"/>
      <protection/>
    </xf>
    <xf numFmtId="0" fontId="58" fillId="0" borderId="79" xfId="18" applyFont="1" applyBorder="1" applyAlignment="1">
      <alignment horizontal="center"/>
      <protection/>
    </xf>
    <xf numFmtId="0" fontId="58" fillId="0" borderId="81" xfId="18" applyFont="1" applyBorder="1" applyAlignment="1">
      <alignment horizontal="center"/>
      <protection/>
    </xf>
    <xf numFmtId="0" fontId="57" fillId="0" borderId="82" xfId="18" applyFont="1" applyBorder="1" applyAlignment="1">
      <alignment horizontal="center"/>
      <protection/>
    </xf>
    <xf numFmtId="0" fontId="57" fillId="0" borderId="83" xfId="18" applyFont="1" applyBorder="1" applyAlignment="1">
      <alignment horizontal="center"/>
      <protection/>
    </xf>
    <xf numFmtId="0" fontId="57" fillId="0" borderId="84" xfId="18" applyFont="1" applyBorder="1" applyAlignment="1">
      <alignment horizontal="center"/>
      <protection/>
    </xf>
    <xf numFmtId="0" fontId="58" fillId="0" borderId="1" xfId="18" applyFont="1" applyBorder="1" applyAlignment="1">
      <alignment horizontal="center"/>
      <protection/>
    </xf>
    <xf numFmtId="0" fontId="58" fillId="0" borderId="45" xfId="18" applyFont="1" applyBorder="1" applyAlignment="1">
      <alignment horizontal="center"/>
      <protection/>
    </xf>
    <xf numFmtId="0" fontId="58" fillId="0" borderId="52" xfId="18" applyFont="1" applyBorder="1" applyAlignment="1">
      <alignment horizontal="center"/>
      <protection/>
    </xf>
    <xf numFmtId="0" fontId="59" fillId="0" borderId="0" xfId="18" applyFont="1" applyAlignment="1">
      <alignment horizontal="left"/>
      <protection/>
    </xf>
    <xf numFmtId="0" fontId="4" fillId="2" borderId="45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2" borderId="45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workbookViewId="0" topLeftCell="A158">
      <selection activeCell="K8" sqref="K8"/>
    </sheetView>
  </sheetViews>
  <sheetFormatPr defaultColWidth="9.00390625" defaultRowHeight="12.75"/>
  <cols>
    <col min="1" max="1" width="4.625" style="490" customWidth="1"/>
    <col min="2" max="2" width="7.25390625" style="0" customWidth="1"/>
    <col min="3" max="3" width="5.625" style="0" customWidth="1"/>
    <col min="4" max="4" width="36.25390625" style="180" customWidth="1"/>
    <col min="5" max="5" width="11.375" style="180" hidden="1" customWidth="1"/>
    <col min="6" max="6" width="11.375" style="0" customWidth="1"/>
    <col min="7" max="7" width="8.875" style="0" customWidth="1"/>
    <col min="8" max="8" width="9.00390625" style="489" hidden="1" customWidth="1"/>
  </cols>
  <sheetData>
    <row r="1" spans="1:9" ht="15.75">
      <c r="A1" s="107"/>
      <c r="B1" s="108"/>
      <c r="C1" s="108"/>
      <c r="D1" s="109" t="s">
        <v>71</v>
      </c>
      <c r="E1" s="110"/>
      <c r="F1" s="110"/>
      <c r="G1" s="111"/>
      <c r="H1" s="112"/>
      <c r="I1" s="112"/>
    </row>
    <row r="2" spans="1:8" ht="16.5" customHeight="1">
      <c r="A2" s="113"/>
      <c r="B2" s="114"/>
      <c r="C2" s="113"/>
      <c r="D2" s="115" t="s">
        <v>227</v>
      </c>
      <c r="E2" s="116"/>
      <c r="F2" s="117"/>
      <c r="G2" s="118"/>
      <c r="H2" s="119"/>
    </row>
    <row r="3" spans="1:8" ht="16.5" customHeight="1">
      <c r="A3" s="113"/>
      <c r="B3" s="114"/>
      <c r="C3" s="114"/>
      <c r="D3" s="120" t="s">
        <v>228</v>
      </c>
      <c r="E3" s="121"/>
      <c r="F3" s="117"/>
      <c r="G3" s="122"/>
      <c r="H3" s="119"/>
    </row>
    <row r="4" spans="1:8" ht="16.5" customHeight="1" thickBot="1">
      <c r="A4" s="113"/>
      <c r="B4" s="114"/>
      <c r="C4" s="114"/>
      <c r="D4" s="120"/>
      <c r="E4" s="121"/>
      <c r="F4" s="117"/>
      <c r="G4" s="122"/>
      <c r="H4" s="119"/>
    </row>
    <row r="5" spans="1:8" ht="12.75">
      <c r="A5" s="1046" t="s">
        <v>229</v>
      </c>
      <c r="B5" s="1049" t="s">
        <v>230</v>
      </c>
      <c r="C5" s="1049" t="s">
        <v>4</v>
      </c>
      <c r="D5" s="1052" t="s">
        <v>0</v>
      </c>
      <c r="E5" s="123" t="s">
        <v>231</v>
      </c>
      <c r="F5" s="124" t="s">
        <v>232</v>
      </c>
      <c r="G5" s="125" t="s">
        <v>6</v>
      </c>
      <c r="H5" s="126" t="s">
        <v>233</v>
      </c>
    </row>
    <row r="6" spans="1:8" ht="12.75">
      <c r="A6" s="1047"/>
      <c r="B6" s="1050"/>
      <c r="C6" s="1050"/>
      <c r="D6" s="1050"/>
      <c r="E6" s="127" t="s">
        <v>234</v>
      </c>
      <c r="F6" s="128">
        <v>2007</v>
      </c>
      <c r="G6" s="129" t="s">
        <v>235</v>
      </c>
      <c r="H6" s="130" t="s">
        <v>236</v>
      </c>
    </row>
    <row r="7" spans="1:8" ht="13.5" thickBot="1">
      <c r="A7" s="1048"/>
      <c r="B7" s="1051"/>
      <c r="C7" s="1051"/>
      <c r="D7" s="1051"/>
      <c r="E7" s="131" t="s">
        <v>237</v>
      </c>
      <c r="F7" s="132" t="s">
        <v>7</v>
      </c>
      <c r="G7" s="133" t="s">
        <v>238</v>
      </c>
      <c r="H7" s="134" t="s">
        <v>239</v>
      </c>
    </row>
    <row r="8" spans="1:8" s="942" customFormat="1" ht="7.5" customHeight="1" thickBot="1">
      <c r="A8" s="936">
        <v>1</v>
      </c>
      <c r="B8" s="937">
        <v>2</v>
      </c>
      <c r="C8" s="937">
        <v>3</v>
      </c>
      <c r="D8" s="937">
        <v>4</v>
      </c>
      <c r="E8" s="938">
        <v>5</v>
      </c>
      <c r="F8" s="939">
        <v>5</v>
      </c>
      <c r="G8" s="940">
        <v>6</v>
      </c>
      <c r="H8" s="941">
        <v>8</v>
      </c>
    </row>
    <row r="9" spans="1:8" ht="15" thickBot="1">
      <c r="A9" s="135" t="s">
        <v>159</v>
      </c>
      <c r="B9" s="136"/>
      <c r="C9" s="136"/>
      <c r="D9" s="137" t="s">
        <v>240</v>
      </c>
      <c r="E9" s="138">
        <f>E10+E13</f>
        <v>13249222</v>
      </c>
      <c r="F9" s="138">
        <f>F10+F13</f>
        <v>3384453</v>
      </c>
      <c r="G9" s="139">
        <v>0</v>
      </c>
      <c r="H9" s="140">
        <f>F9/E9*100</f>
        <v>25.544541407789833</v>
      </c>
    </row>
    <row r="10" spans="1:8" s="148" customFormat="1" ht="30.75" thickBot="1">
      <c r="A10" s="141" t="s">
        <v>159</v>
      </c>
      <c r="B10" s="142" t="s">
        <v>162</v>
      </c>
      <c r="C10" s="143"/>
      <c r="D10" s="144" t="s">
        <v>241</v>
      </c>
      <c r="E10" s="145">
        <f>E11+E12</f>
        <v>13249222</v>
      </c>
      <c r="F10" s="145">
        <f>F11+F12</f>
        <v>3384453</v>
      </c>
      <c r="G10" s="146">
        <f>G11+G13+G14</f>
        <v>0</v>
      </c>
      <c r="H10" s="147">
        <f>F10/E10*100</f>
        <v>25.544541407789833</v>
      </c>
    </row>
    <row r="11" spans="1:8" ht="39">
      <c r="A11" s="149"/>
      <c r="B11" s="150"/>
      <c r="C11" s="151">
        <v>6290</v>
      </c>
      <c r="D11" s="152" t="s">
        <v>242</v>
      </c>
      <c r="E11" s="153">
        <v>400</v>
      </c>
      <c r="F11" s="154">
        <v>500</v>
      </c>
      <c r="G11" s="155"/>
      <c r="H11" s="156">
        <f>F11/E11*100</f>
        <v>125</v>
      </c>
    </row>
    <row r="12" spans="1:8" ht="52.5" thickBot="1">
      <c r="A12" s="157"/>
      <c r="B12" s="158">
        <v>1010</v>
      </c>
      <c r="C12" s="159">
        <v>6298</v>
      </c>
      <c r="D12" s="160" t="s">
        <v>243</v>
      </c>
      <c r="E12" s="161">
        <v>13248822</v>
      </c>
      <c r="F12" s="162">
        <v>3383953</v>
      </c>
      <c r="G12" s="163">
        <v>0</v>
      </c>
      <c r="H12" s="164"/>
    </row>
    <row r="13" spans="1:8" s="79" customFormat="1" ht="15.75" hidden="1" thickBot="1">
      <c r="A13" s="165" t="s">
        <v>159</v>
      </c>
      <c r="B13" s="166" t="s">
        <v>244</v>
      </c>
      <c r="C13" s="167"/>
      <c r="D13" s="168" t="s">
        <v>180</v>
      </c>
      <c r="E13" s="169">
        <f>E14</f>
        <v>0</v>
      </c>
      <c r="F13" s="170">
        <v>0</v>
      </c>
      <c r="G13" s="171">
        <v>0</v>
      </c>
      <c r="H13" s="147"/>
    </row>
    <row r="14" spans="1:8" s="180" customFormat="1" ht="26.25" hidden="1" thickBot="1">
      <c r="A14" s="172"/>
      <c r="B14" s="173" t="s">
        <v>25</v>
      </c>
      <c r="C14" s="174" t="s">
        <v>245</v>
      </c>
      <c r="D14" s="175" t="s">
        <v>246</v>
      </c>
      <c r="E14" s="176">
        <v>0</v>
      </c>
      <c r="F14" s="177">
        <v>0</v>
      </c>
      <c r="G14" s="178"/>
      <c r="H14" s="179"/>
    </row>
    <row r="15" spans="1:8" s="180" customFormat="1" ht="15" thickBot="1">
      <c r="A15" s="181">
        <v>600</v>
      </c>
      <c r="B15" s="182"/>
      <c r="C15" s="183"/>
      <c r="D15" s="184" t="s">
        <v>247</v>
      </c>
      <c r="E15" s="185">
        <f>E16</f>
        <v>1447788</v>
      </c>
      <c r="F15" s="185">
        <f>F16</f>
        <v>0</v>
      </c>
      <c r="G15" s="186">
        <f>G16</f>
        <v>0</v>
      </c>
      <c r="H15" s="140">
        <f>F15/E15*100</f>
        <v>0</v>
      </c>
    </row>
    <row r="16" spans="1:8" s="180" customFormat="1" ht="15.75" thickBot="1">
      <c r="A16" s="187">
        <v>600</v>
      </c>
      <c r="B16" s="188">
        <v>60016</v>
      </c>
      <c r="C16" s="183"/>
      <c r="D16" s="184" t="s">
        <v>248</v>
      </c>
      <c r="E16" s="189">
        <f>E17+E18</f>
        <v>1447788</v>
      </c>
      <c r="F16" s="189">
        <f>F17+F18</f>
        <v>0</v>
      </c>
      <c r="G16" s="190">
        <f>G17+G18</f>
        <v>0</v>
      </c>
      <c r="H16" s="140">
        <f>F16/E16*100</f>
        <v>0</v>
      </c>
    </row>
    <row r="17" spans="1:8" s="180" customFormat="1" ht="15.75" thickBot="1">
      <c r="A17" s="859"/>
      <c r="B17" s="860"/>
      <c r="C17" s="328" t="s">
        <v>245</v>
      </c>
      <c r="D17" s="861" t="s">
        <v>249</v>
      </c>
      <c r="E17" s="862"/>
      <c r="F17" s="862">
        <v>0</v>
      </c>
      <c r="G17" s="863"/>
      <c r="H17" s="140"/>
    </row>
    <row r="18" spans="1:8" s="180" customFormat="1" ht="64.5" thickBot="1">
      <c r="A18" s="434"/>
      <c r="B18" s="856"/>
      <c r="C18" s="174">
        <v>6300</v>
      </c>
      <c r="D18" s="857" t="s">
        <v>250</v>
      </c>
      <c r="E18" s="275">
        <v>1447788</v>
      </c>
      <c r="F18" s="275">
        <v>0</v>
      </c>
      <c r="G18" s="858"/>
      <c r="H18" s="140"/>
    </row>
    <row r="19" spans="1:8" s="70" customFormat="1" ht="15" thickBot="1">
      <c r="A19" s="181">
        <v>700</v>
      </c>
      <c r="B19" s="182"/>
      <c r="C19" s="183"/>
      <c r="D19" s="184" t="s">
        <v>251</v>
      </c>
      <c r="E19" s="185">
        <f>E20+E24</f>
        <v>9611678</v>
      </c>
      <c r="F19" s="185">
        <f>F20+F24</f>
        <v>11210364</v>
      </c>
      <c r="G19" s="186">
        <f>G20+G24</f>
        <v>0</v>
      </c>
      <c r="H19" s="140">
        <f aca="true" t="shared" si="0" ref="H19:H50">F19/E19*100</f>
        <v>116.63274612403787</v>
      </c>
    </row>
    <row r="20" spans="1:8" ht="26.25" customHeight="1" thickBot="1">
      <c r="A20" s="322">
        <v>700</v>
      </c>
      <c r="B20" s="188">
        <v>70004</v>
      </c>
      <c r="C20" s="236"/>
      <c r="D20" s="168" t="s">
        <v>252</v>
      </c>
      <c r="E20" s="865">
        <f>E21+E22+E23</f>
        <v>66600</v>
      </c>
      <c r="F20" s="865">
        <f>F21+F22+F23</f>
        <v>64200</v>
      </c>
      <c r="G20" s="866">
        <f>G21+G22+G23</f>
        <v>0</v>
      </c>
      <c r="H20" s="195">
        <f t="shared" si="0"/>
        <v>96.3963963963964</v>
      </c>
    </row>
    <row r="21" spans="1:8" ht="52.5" customHeight="1">
      <c r="A21" s="212"/>
      <c r="B21" s="213"/>
      <c r="C21" s="214" t="s">
        <v>253</v>
      </c>
      <c r="D21" s="215" t="s">
        <v>254</v>
      </c>
      <c r="E21" s="284">
        <v>63500</v>
      </c>
      <c r="F21" s="321">
        <v>62500</v>
      </c>
      <c r="G21" s="230"/>
      <c r="H21" s="202">
        <f t="shared" si="0"/>
        <v>98.4251968503937</v>
      </c>
    </row>
    <row r="22" spans="1:8" ht="15">
      <c r="A22" s="196"/>
      <c r="B22" s="197"/>
      <c r="C22" s="198" t="s">
        <v>255</v>
      </c>
      <c r="D22" s="199" t="s">
        <v>256</v>
      </c>
      <c r="E22" s="203">
        <v>200</v>
      </c>
      <c r="F22" s="200">
        <v>200</v>
      </c>
      <c r="G22" s="201"/>
      <c r="H22" s="202">
        <f t="shared" si="0"/>
        <v>100</v>
      </c>
    </row>
    <row r="23" spans="1:8" ht="26.25" thickBot="1">
      <c r="A23" s="204"/>
      <c r="B23" s="205"/>
      <c r="C23" s="174" t="s">
        <v>257</v>
      </c>
      <c r="D23" s="206" t="s">
        <v>258</v>
      </c>
      <c r="E23" s="207">
        <v>2900</v>
      </c>
      <c r="F23" s="208">
        <v>1500</v>
      </c>
      <c r="G23" s="209"/>
      <c r="H23" s="210">
        <f t="shared" si="0"/>
        <v>51.724137931034484</v>
      </c>
    </row>
    <row r="24" spans="1:8" s="79" customFormat="1" ht="14.25" customHeight="1" thickBot="1">
      <c r="A24" s="381">
        <v>700</v>
      </c>
      <c r="B24" s="382">
        <v>70005</v>
      </c>
      <c r="C24" s="383"/>
      <c r="D24" s="168" t="s">
        <v>170</v>
      </c>
      <c r="E24" s="384">
        <f>SUM(E25:E33)</f>
        <v>9545078</v>
      </c>
      <c r="F24" s="384">
        <f>SUM(F25:F33)</f>
        <v>11146164</v>
      </c>
      <c r="G24" s="864">
        <f>G25+G26+G28+G29+G33+G31</f>
        <v>0</v>
      </c>
      <c r="H24" s="211">
        <f t="shared" si="0"/>
        <v>116.77394359689883</v>
      </c>
    </row>
    <row r="25" spans="1:8" s="180" customFormat="1" ht="27.75" customHeight="1">
      <c r="A25" s="212"/>
      <c r="B25" s="213"/>
      <c r="C25" s="214" t="s">
        <v>259</v>
      </c>
      <c r="D25" s="215" t="s">
        <v>260</v>
      </c>
      <c r="E25" s="216">
        <v>1545000</v>
      </c>
      <c r="F25" s="217">
        <v>1602500</v>
      </c>
      <c r="G25" s="218"/>
      <c r="H25" s="219">
        <f t="shared" si="0"/>
        <v>103.72168284789645</v>
      </c>
    </row>
    <row r="26" spans="1:8" s="180" customFormat="1" ht="51">
      <c r="A26" s="196"/>
      <c r="B26" s="197"/>
      <c r="C26" s="220" t="s">
        <v>261</v>
      </c>
      <c r="D26" s="199" t="s">
        <v>262</v>
      </c>
      <c r="E26" s="221">
        <v>2629938</v>
      </c>
      <c r="F26" s="222">
        <v>4250000</v>
      </c>
      <c r="G26" s="201"/>
      <c r="H26" s="202">
        <f t="shared" si="0"/>
        <v>161.60076777475362</v>
      </c>
    </row>
    <row r="27" spans="1:8" s="180" customFormat="1" ht="15">
      <c r="A27" s="196"/>
      <c r="B27" s="197"/>
      <c r="C27" s="223" t="s">
        <v>245</v>
      </c>
      <c r="D27" s="199" t="s">
        <v>263</v>
      </c>
      <c r="E27" s="224">
        <v>40</v>
      </c>
      <c r="F27" s="222"/>
      <c r="G27" s="201"/>
      <c r="H27" s="202">
        <f t="shared" si="0"/>
        <v>0</v>
      </c>
    </row>
    <row r="28" spans="1:8" s="180" customFormat="1" ht="52.5" customHeight="1">
      <c r="A28" s="196"/>
      <c r="B28" s="197"/>
      <c r="C28" s="220" t="s">
        <v>253</v>
      </c>
      <c r="D28" s="199" t="s">
        <v>254</v>
      </c>
      <c r="E28" s="221">
        <v>660000</v>
      </c>
      <c r="F28" s="225">
        <v>650000</v>
      </c>
      <c r="G28" s="201"/>
      <c r="H28" s="202">
        <f t="shared" si="0"/>
        <v>98.48484848484848</v>
      </c>
    </row>
    <row r="29" spans="1:8" ht="36.75" customHeight="1" thickBot="1">
      <c r="A29" s="244"/>
      <c r="B29" s="197"/>
      <c r="C29" s="198" t="s">
        <v>264</v>
      </c>
      <c r="D29" s="226" t="s">
        <v>265</v>
      </c>
      <c r="E29" s="227">
        <v>264000</v>
      </c>
      <c r="F29" s="222">
        <v>152000</v>
      </c>
      <c r="G29" s="201"/>
      <c r="H29" s="202">
        <f t="shared" si="0"/>
        <v>57.57575757575758</v>
      </c>
    </row>
    <row r="30" spans="1:8" ht="36.75" customHeight="1">
      <c r="A30" s="282"/>
      <c r="B30" s="197"/>
      <c r="C30" s="198" t="s">
        <v>266</v>
      </c>
      <c r="D30" s="226" t="s">
        <v>267</v>
      </c>
      <c r="E30" s="227">
        <v>39000</v>
      </c>
      <c r="F30" s="222">
        <v>11000</v>
      </c>
      <c r="G30" s="201"/>
      <c r="H30" s="202">
        <f t="shared" si="0"/>
        <v>28.205128205128204</v>
      </c>
    </row>
    <row r="31" spans="1:8" ht="25.5">
      <c r="A31" s="196"/>
      <c r="B31" s="197"/>
      <c r="C31" s="198" t="s">
        <v>268</v>
      </c>
      <c r="D31" s="206" t="s">
        <v>269</v>
      </c>
      <c r="E31" s="221">
        <v>4378800</v>
      </c>
      <c r="F31" s="222">
        <v>4473164</v>
      </c>
      <c r="G31" s="201"/>
      <c r="H31" s="202">
        <f t="shared" si="0"/>
        <v>102.15501964008405</v>
      </c>
    </row>
    <row r="32" spans="1:8" ht="15">
      <c r="A32" s="196"/>
      <c r="B32" s="197"/>
      <c r="C32" s="198" t="s">
        <v>255</v>
      </c>
      <c r="D32" s="199" t="s">
        <v>256</v>
      </c>
      <c r="E32" s="228">
        <v>7500</v>
      </c>
      <c r="F32" s="229">
        <v>6000</v>
      </c>
      <c r="G32" s="230"/>
      <c r="H32" s="210">
        <f t="shared" si="0"/>
        <v>80</v>
      </c>
    </row>
    <row r="33" spans="1:8" ht="15.75" thickBot="1">
      <c r="A33" s="196"/>
      <c r="B33" s="197"/>
      <c r="C33" s="198" t="s">
        <v>257</v>
      </c>
      <c r="D33" s="199" t="s">
        <v>270</v>
      </c>
      <c r="E33" s="221">
        <v>20800</v>
      </c>
      <c r="F33" s="222">
        <v>1500</v>
      </c>
      <c r="G33" s="230"/>
      <c r="H33" s="164">
        <f t="shared" si="0"/>
        <v>7.211538461538461</v>
      </c>
    </row>
    <row r="34" spans="1:8" s="70" customFormat="1" ht="15" thickBot="1">
      <c r="A34" s="231">
        <v>750</v>
      </c>
      <c r="B34" s="232"/>
      <c r="C34" s="232"/>
      <c r="D34" s="233" t="s">
        <v>271</v>
      </c>
      <c r="E34" s="234">
        <f>E35+E38+E46</f>
        <v>237399</v>
      </c>
      <c r="F34" s="234">
        <f>F35+F38+F46</f>
        <v>140114</v>
      </c>
      <c r="G34" s="139">
        <f>G35+G38+G46</f>
        <v>55540</v>
      </c>
      <c r="H34" s="140">
        <f t="shared" si="0"/>
        <v>59.020467651506536</v>
      </c>
    </row>
    <row r="35" spans="1:8" ht="15.75" thickBot="1">
      <c r="A35" s="235">
        <v>750</v>
      </c>
      <c r="B35" s="188">
        <v>75011</v>
      </c>
      <c r="C35" s="236"/>
      <c r="D35" s="168" t="s">
        <v>176</v>
      </c>
      <c r="E35" s="237">
        <f>SUM(E36+E37)</f>
        <v>56864</v>
      </c>
      <c r="F35" s="237">
        <f>SUM(F36+F37)</f>
        <v>57030</v>
      </c>
      <c r="G35" s="238">
        <f>SUM(G36+G37)</f>
        <v>55540</v>
      </c>
      <c r="H35" s="147">
        <f t="shared" si="0"/>
        <v>100.291924592009</v>
      </c>
    </row>
    <row r="36" spans="1:8" ht="51">
      <c r="A36" s="212"/>
      <c r="B36" s="213"/>
      <c r="C36" s="239">
        <v>2010</v>
      </c>
      <c r="D36" s="215" t="s">
        <v>272</v>
      </c>
      <c r="E36" s="240">
        <v>55374</v>
      </c>
      <c r="F36" s="241">
        <v>55540</v>
      </c>
      <c r="G36" s="242">
        <v>55540</v>
      </c>
      <c r="H36" s="243">
        <f t="shared" si="0"/>
        <v>100.29977967999422</v>
      </c>
    </row>
    <row r="37" spans="1:8" ht="51.75" thickBot="1">
      <c r="A37" s="244"/>
      <c r="B37" s="245"/>
      <c r="C37" s="246">
        <v>2360</v>
      </c>
      <c r="D37" s="247" t="s">
        <v>273</v>
      </c>
      <c r="E37" s="248">
        <v>1490</v>
      </c>
      <c r="F37" s="249">
        <v>1490</v>
      </c>
      <c r="G37" s="250"/>
      <c r="H37" s="164">
        <f t="shared" si="0"/>
        <v>100</v>
      </c>
    </row>
    <row r="38" spans="1:8" s="79" customFormat="1" ht="26.25" thickBot="1">
      <c r="A38" s="322">
        <v>750</v>
      </c>
      <c r="B38" s="188">
        <v>75023</v>
      </c>
      <c r="C38" s="167" t="s">
        <v>25</v>
      </c>
      <c r="D38" s="869" t="s">
        <v>534</v>
      </c>
      <c r="E38" s="870">
        <f>SUM(E39:E45)</f>
        <v>162035</v>
      </c>
      <c r="F38" s="871">
        <f>SUM(F39:F45)</f>
        <v>54584</v>
      </c>
      <c r="G38" s="872">
        <f>G39+G45</f>
        <v>0</v>
      </c>
      <c r="H38" s="243">
        <f t="shared" si="0"/>
        <v>33.68654920233283</v>
      </c>
    </row>
    <row r="39" spans="1:8" s="180" customFormat="1" ht="38.25">
      <c r="A39" s="172"/>
      <c r="B39" s="173"/>
      <c r="C39" s="174" t="s">
        <v>245</v>
      </c>
      <c r="D39" s="309" t="s">
        <v>274</v>
      </c>
      <c r="E39" s="264">
        <v>12000</v>
      </c>
      <c r="F39" s="867">
        <v>10500</v>
      </c>
      <c r="G39" s="868"/>
      <c r="H39" s="202">
        <f t="shared" si="0"/>
        <v>87.5</v>
      </c>
    </row>
    <row r="40" spans="1:8" s="180" customFormat="1" ht="51">
      <c r="A40" s="204"/>
      <c r="B40" s="205"/>
      <c r="C40" s="253" t="s">
        <v>253</v>
      </c>
      <c r="D40" s="255" t="s">
        <v>254</v>
      </c>
      <c r="E40" s="256">
        <v>37000</v>
      </c>
      <c r="F40" s="229">
        <v>39500</v>
      </c>
      <c r="G40" s="257"/>
      <c r="H40" s="202">
        <f t="shared" si="0"/>
        <v>106.75675675675676</v>
      </c>
    </row>
    <row r="41" spans="1:8" s="180" customFormat="1" ht="15">
      <c r="A41" s="204"/>
      <c r="B41" s="205"/>
      <c r="C41" s="253" t="s">
        <v>275</v>
      </c>
      <c r="D41" s="255" t="s">
        <v>276</v>
      </c>
      <c r="E41" s="256">
        <v>750</v>
      </c>
      <c r="F41" s="229">
        <v>1200</v>
      </c>
      <c r="G41" s="257"/>
      <c r="H41" s="202">
        <f t="shared" si="0"/>
        <v>160</v>
      </c>
    </row>
    <row r="42" spans="1:8" s="180" customFormat="1" ht="25.5">
      <c r="A42" s="204"/>
      <c r="B42" s="205"/>
      <c r="C42" s="253" t="s">
        <v>268</v>
      </c>
      <c r="D42" s="255" t="s">
        <v>269</v>
      </c>
      <c r="E42" s="256">
        <v>7100</v>
      </c>
      <c r="F42" s="229">
        <v>1500</v>
      </c>
      <c r="G42" s="257"/>
      <c r="H42" s="210">
        <f t="shared" si="0"/>
        <v>21.12676056338028</v>
      </c>
    </row>
    <row r="43" spans="1:8" s="180" customFormat="1" ht="15">
      <c r="A43" s="204"/>
      <c r="B43" s="205"/>
      <c r="C43" s="253" t="s">
        <v>255</v>
      </c>
      <c r="D43" s="255" t="s">
        <v>256</v>
      </c>
      <c r="E43" s="258">
        <v>20</v>
      </c>
      <c r="F43" s="258">
        <v>15</v>
      </c>
      <c r="G43" s="257"/>
      <c r="H43" s="210">
        <f t="shared" si="0"/>
        <v>75</v>
      </c>
    </row>
    <row r="44" spans="1:8" s="180" customFormat="1" ht="26.25" thickBot="1">
      <c r="A44" s="196"/>
      <c r="B44" s="197"/>
      <c r="C44" s="220" t="s">
        <v>257</v>
      </c>
      <c r="D44" s="199" t="s">
        <v>277</v>
      </c>
      <c r="E44" s="221">
        <v>1683</v>
      </c>
      <c r="F44" s="222">
        <v>1869</v>
      </c>
      <c r="G44" s="254"/>
      <c r="H44" s="164">
        <f>F44/E44*100</f>
        <v>111.05169340463459</v>
      </c>
    </row>
    <row r="45" spans="1:8" s="180" customFormat="1" ht="64.5" hidden="1" thickBot="1">
      <c r="A45" s="278"/>
      <c r="B45" s="852"/>
      <c r="C45" s="853" t="s">
        <v>278</v>
      </c>
      <c r="D45" s="291" t="s">
        <v>279</v>
      </c>
      <c r="E45" s="379">
        <v>103482</v>
      </c>
      <c r="F45" s="854"/>
      <c r="G45" s="855"/>
      <c r="H45" s="164">
        <f t="shared" si="0"/>
        <v>0</v>
      </c>
    </row>
    <row r="46" spans="1:8" s="79" customFormat="1" ht="15.75" thickBot="1">
      <c r="A46" s="322">
        <v>750</v>
      </c>
      <c r="B46" s="188">
        <v>75095</v>
      </c>
      <c r="C46" s="167"/>
      <c r="D46" s="168" t="s">
        <v>180</v>
      </c>
      <c r="E46" s="306">
        <f>E47</f>
        <v>18500</v>
      </c>
      <c r="F46" s="325">
        <f>F47</f>
        <v>28500</v>
      </c>
      <c r="G46" s="360">
        <v>0</v>
      </c>
      <c r="H46" s="243">
        <f t="shared" si="0"/>
        <v>154.05405405405406</v>
      </c>
    </row>
    <row r="47" spans="1:8" ht="26.25" thickBot="1">
      <c r="A47" s="278"/>
      <c r="B47" s="852"/>
      <c r="C47" s="873" t="s">
        <v>275</v>
      </c>
      <c r="D47" s="291" t="s">
        <v>280</v>
      </c>
      <c r="E47" s="379">
        <v>18500</v>
      </c>
      <c r="F47" s="874">
        <v>28500</v>
      </c>
      <c r="G47" s="875"/>
      <c r="H47" s="164">
        <f t="shared" si="0"/>
        <v>154.05405405405406</v>
      </c>
    </row>
    <row r="48" spans="1:10" s="70" customFormat="1" ht="51.75" thickBot="1">
      <c r="A48" s="181">
        <v>751</v>
      </c>
      <c r="B48" s="182"/>
      <c r="C48" s="183"/>
      <c r="D48" s="268" t="s">
        <v>281</v>
      </c>
      <c r="E48" s="185">
        <f>SUM(E49+E51+E53+E55)</f>
        <v>25983</v>
      </c>
      <c r="F48" s="185">
        <f>SUM(F49+F51+F53+F55)</f>
        <v>2279</v>
      </c>
      <c r="G48" s="186">
        <f>SUM(G49+G51+G53+G55)</f>
        <v>2279</v>
      </c>
      <c r="H48" s="147">
        <f t="shared" si="0"/>
        <v>8.771119578185736</v>
      </c>
      <c r="J48" s="70" t="s">
        <v>282</v>
      </c>
    </row>
    <row r="49" spans="1:8" ht="26.25" thickBot="1">
      <c r="A49" s="282">
        <v>751</v>
      </c>
      <c r="B49" s="193">
        <v>75101</v>
      </c>
      <c r="C49" s="151"/>
      <c r="D49" s="194" t="s">
        <v>181</v>
      </c>
      <c r="E49" s="301">
        <f>E50</f>
        <v>2244</v>
      </c>
      <c r="F49" s="301">
        <v>2279</v>
      </c>
      <c r="G49" s="302">
        <v>2279</v>
      </c>
      <c r="H49" s="147">
        <f t="shared" si="0"/>
        <v>101.55971479500892</v>
      </c>
    </row>
    <row r="50" spans="1:8" ht="51.75" customHeight="1" thickBot="1">
      <c r="A50" s="244"/>
      <c r="B50" s="287"/>
      <c r="C50" s="246">
        <v>2010</v>
      </c>
      <c r="D50" s="247" t="s">
        <v>283</v>
      </c>
      <c r="E50" s="276">
        <v>2244</v>
      </c>
      <c r="F50" s="162">
        <v>2279</v>
      </c>
      <c r="G50" s="912">
        <v>2279</v>
      </c>
      <c r="H50" s="272">
        <f t="shared" si="0"/>
        <v>101.55971479500892</v>
      </c>
    </row>
    <row r="51" spans="1:8" ht="31.5" customHeight="1" hidden="1">
      <c r="A51" s="235"/>
      <c r="B51" s="188">
        <v>75107</v>
      </c>
      <c r="C51" s="273"/>
      <c r="D51" s="274" t="s">
        <v>284</v>
      </c>
      <c r="E51" s="275">
        <f>E52</f>
        <v>0</v>
      </c>
      <c r="F51" s="276">
        <v>0</v>
      </c>
      <c r="G51" s="277"/>
      <c r="H51" s="272"/>
    </row>
    <row r="52" spans="1:8" ht="51" customHeight="1" hidden="1">
      <c r="A52" s="278"/>
      <c r="B52" s="279"/>
      <c r="C52" s="280">
        <v>2010</v>
      </c>
      <c r="D52" s="270" t="s">
        <v>283</v>
      </c>
      <c r="E52" s="189"/>
      <c r="F52" s="170">
        <v>0</v>
      </c>
      <c r="G52" s="271"/>
      <c r="H52" s="147"/>
    </row>
    <row r="53" spans="1:8" ht="31.5" customHeight="1" hidden="1">
      <c r="A53" s="278"/>
      <c r="B53" s="279">
        <v>75108</v>
      </c>
      <c r="C53" s="280"/>
      <c r="D53" s="281" t="s">
        <v>285</v>
      </c>
      <c r="E53" s="275">
        <f>E54</f>
        <v>0</v>
      </c>
      <c r="F53" s="275">
        <f>F54</f>
        <v>0</v>
      </c>
      <c r="G53" s="271"/>
      <c r="H53" s="147"/>
    </row>
    <row r="54" spans="1:8" ht="51" customHeight="1" hidden="1">
      <c r="A54" s="282"/>
      <c r="B54" s="193"/>
      <c r="C54" s="151">
        <v>2010</v>
      </c>
      <c r="D54" s="283" t="s">
        <v>283</v>
      </c>
      <c r="E54" s="284"/>
      <c r="F54" s="285">
        <v>0</v>
      </c>
      <c r="G54" s="286"/>
      <c r="H54" s="195"/>
    </row>
    <row r="55" spans="1:8" ht="51.75" hidden="1" thickBot="1">
      <c r="A55" s="244">
        <v>751</v>
      </c>
      <c r="B55" s="287">
        <v>75109</v>
      </c>
      <c r="C55" s="246"/>
      <c r="D55" s="288" t="s">
        <v>286</v>
      </c>
      <c r="E55" s="289">
        <f>E56</f>
        <v>23739</v>
      </c>
      <c r="F55" s="162">
        <v>0</v>
      </c>
      <c r="G55" s="290"/>
      <c r="H55" s="164"/>
    </row>
    <row r="56" spans="1:8" ht="51.75" hidden="1" thickBot="1">
      <c r="A56" s="278"/>
      <c r="B56" s="279"/>
      <c r="C56" s="280">
        <v>2010</v>
      </c>
      <c r="D56" s="291" t="s">
        <v>283</v>
      </c>
      <c r="E56" s="275">
        <v>23739</v>
      </c>
      <c r="F56" s="292">
        <v>0</v>
      </c>
      <c r="G56" s="277"/>
      <c r="H56" s="272"/>
    </row>
    <row r="57" spans="1:8" ht="15" hidden="1" thickBot="1">
      <c r="A57" s="293">
        <v>752</v>
      </c>
      <c r="B57" s="294"/>
      <c r="C57" s="295"/>
      <c r="D57" s="296" t="s">
        <v>287</v>
      </c>
      <c r="E57" s="297">
        <f aca="true" t="shared" si="1" ref="E57:G58">E58</f>
        <v>700</v>
      </c>
      <c r="F57" s="297">
        <f t="shared" si="1"/>
        <v>0</v>
      </c>
      <c r="G57" s="298">
        <f t="shared" si="1"/>
        <v>0</v>
      </c>
      <c r="H57" s="299">
        <f aca="true" t="shared" si="2" ref="H57:H120">F57/E57*100</f>
        <v>0</v>
      </c>
    </row>
    <row r="58" spans="1:8" ht="15" hidden="1">
      <c r="A58" s="282">
        <v>752</v>
      </c>
      <c r="B58" s="193">
        <v>75212</v>
      </c>
      <c r="C58" s="300"/>
      <c r="D58" s="194" t="s">
        <v>184</v>
      </c>
      <c r="E58" s="301">
        <f t="shared" si="1"/>
        <v>700</v>
      </c>
      <c r="F58" s="301">
        <f t="shared" si="1"/>
        <v>0</v>
      </c>
      <c r="G58" s="302">
        <f t="shared" si="1"/>
        <v>0</v>
      </c>
      <c r="H58" s="156">
        <f t="shared" si="2"/>
        <v>0</v>
      </c>
    </row>
    <row r="59" spans="1:8" ht="51.75" hidden="1" thickBot="1">
      <c r="A59" s="244"/>
      <c r="B59" s="287"/>
      <c r="C59" s="246">
        <v>2010</v>
      </c>
      <c r="D59" s="247" t="s">
        <v>272</v>
      </c>
      <c r="E59" s="276">
        <v>700</v>
      </c>
      <c r="F59" s="275">
        <v>0</v>
      </c>
      <c r="G59" s="163"/>
      <c r="H59" s="164">
        <f t="shared" si="2"/>
        <v>0</v>
      </c>
    </row>
    <row r="60" spans="1:8" s="70" customFormat="1" ht="26.25" thickBot="1">
      <c r="A60" s="303">
        <v>754</v>
      </c>
      <c r="B60" s="304"/>
      <c r="C60" s="183" t="s">
        <v>25</v>
      </c>
      <c r="D60" s="305" t="s">
        <v>288</v>
      </c>
      <c r="E60" s="306">
        <f aca="true" t="shared" si="3" ref="E60:G61">E61</f>
        <v>500</v>
      </c>
      <c r="F60" s="185">
        <f t="shared" si="3"/>
        <v>500</v>
      </c>
      <c r="G60" s="186">
        <f t="shared" si="3"/>
        <v>500</v>
      </c>
      <c r="H60" s="140">
        <f t="shared" si="2"/>
        <v>100</v>
      </c>
    </row>
    <row r="61" spans="1:8" s="79" customFormat="1" ht="15.75" thickBot="1">
      <c r="A61" s="322">
        <v>754</v>
      </c>
      <c r="B61" s="188">
        <v>75414</v>
      </c>
      <c r="C61" s="167" t="s">
        <v>25</v>
      </c>
      <c r="D61" s="168" t="s">
        <v>188</v>
      </c>
      <c r="E61" s="384">
        <f t="shared" si="3"/>
        <v>500</v>
      </c>
      <c r="F61" s="384">
        <f t="shared" si="3"/>
        <v>500</v>
      </c>
      <c r="G61" s="864">
        <f t="shared" si="3"/>
        <v>500</v>
      </c>
      <c r="H61" s="243">
        <f t="shared" si="2"/>
        <v>100</v>
      </c>
    </row>
    <row r="62" spans="1:8" s="79" customFormat="1" ht="51" customHeight="1" thickBot="1">
      <c r="A62" s="235"/>
      <c r="B62" s="923"/>
      <c r="C62" s="236">
        <v>2010</v>
      </c>
      <c r="D62" s="270" t="s">
        <v>283</v>
      </c>
      <c r="E62" s="325">
        <v>500</v>
      </c>
      <c r="F62" s="924">
        <v>500</v>
      </c>
      <c r="G62" s="171">
        <v>500</v>
      </c>
      <c r="H62" s="210">
        <f t="shared" si="2"/>
        <v>100</v>
      </c>
    </row>
    <row r="63" spans="1:8" s="70" customFormat="1" ht="60.75" thickBot="1">
      <c r="A63" s="181">
        <v>756</v>
      </c>
      <c r="B63" s="310"/>
      <c r="C63" s="311" t="s">
        <v>25</v>
      </c>
      <c r="D63" s="312" t="s">
        <v>289</v>
      </c>
      <c r="E63" s="306">
        <f>E64+E67+E75+E86+E91</f>
        <v>24077117</v>
      </c>
      <c r="F63" s="306">
        <f>F64+F67+F75+F86+F91</f>
        <v>32256302</v>
      </c>
      <c r="G63" s="313">
        <f>G64+G67+G86+G91</f>
        <v>0</v>
      </c>
      <c r="H63" s="140">
        <f t="shared" si="2"/>
        <v>133.97078229922627</v>
      </c>
    </row>
    <row r="64" spans="1:8" s="79" customFormat="1" ht="25.5">
      <c r="A64" s="260">
        <v>756</v>
      </c>
      <c r="B64" s="261">
        <v>75601</v>
      </c>
      <c r="C64" s="262"/>
      <c r="D64" s="263" t="s">
        <v>290</v>
      </c>
      <c r="E64" s="307">
        <f>E65+E66</f>
        <v>61200</v>
      </c>
      <c r="F64" s="314">
        <f>SUM(F65+F66)</f>
        <v>52800</v>
      </c>
      <c r="G64" s="265"/>
      <c r="H64" s="243">
        <f t="shared" si="2"/>
        <v>86.27450980392157</v>
      </c>
    </row>
    <row r="65" spans="1:8" s="318" customFormat="1" ht="38.25">
      <c r="A65" s="196"/>
      <c r="B65" s="315"/>
      <c r="C65" s="316" t="s">
        <v>291</v>
      </c>
      <c r="D65" s="226" t="s">
        <v>292</v>
      </c>
      <c r="E65" s="227">
        <v>60000</v>
      </c>
      <c r="F65" s="200">
        <v>52000</v>
      </c>
      <c r="G65" s="317"/>
      <c r="H65" s="202">
        <f t="shared" si="2"/>
        <v>86.66666666666667</v>
      </c>
    </row>
    <row r="66" spans="1:8" s="318" customFormat="1" ht="26.25" thickBot="1">
      <c r="A66" s="196"/>
      <c r="B66" s="315"/>
      <c r="C66" s="851" t="s">
        <v>293</v>
      </c>
      <c r="D66" s="226" t="s">
        <v>294</v>
      </c>
      <c r="E66" s="227">
        <v>1200</v>
      </c>
      <c r="F66" s="200">
        <v>800</v>
      </c>
      <c r="G66" s="317"/>
      <c r="H66" s="202">
        <f t="shared" si="2"/>
        <v>66.66666666666666</v>
      </c>
    </row>
    <row r="67" spans="1:8" s="79" customFormat="1" ht="63.75">
      <c r="A67" s="260">
        <v>756</v>
      </c>
      <c r="B67" s="261">
        <v>75615</v>
      </c>
      <c r="C67" s="262" t="s">
        <v>25</v>
      </c>
      <c r="D67" s="263" t="s">
        <v>295</v>
      </c>
      <c r="E67" s="417">
        <f>SUM(E68:E74)</f>
        <v>3261000</v>
      </c>
      <c r="F67" s="307">
        <f>SUM(F68:F74)</f>
        <v>4018050</v>
      </c>
      <c r="G67" s="308">
        <f>G68+G69+G70+G71+G72+G73+G74</f>
        <v>0</v>
      </c>
      <c r="H67" s="195">
        <f t="shared" si="2"/>
        <v>123.21527138914443</v>
      </c>
    </row>
    <row r="68" spans="1:8" ht="15">
      <c r="A68" s="196"/>
      <c r="B68" s="197"/>
      <c r="C68" s="198" t="s">
        <v>296</v>
      </c>
      <c r="D68" s="199" t="s">
        <v>297</v>
      </c>
      <c r="E68" s="221">
        <v>2750000</v>
      </c>
      <c r="F68" s="320">
        <v>3575500</v>
      </c>
      <c r="G68" s="201"/>
      <c r="H68" s="202">
        <f t="shared" si="2"/>
        <v>130.0181818181818</v>
      </c>
    </row>
    <row r="69" spans="1:8" ht="15">
      <c r="A69" s="196"/>
      <c r="B69" s="197"/>
      <c r="C69" s="198" t="s">
        <v>298</v>
      </c>
      <c r="D69" s="199" t="s">
        <v>299</v>
      </c>
      <c r="E69" s="221">
        <v>6800</v>
      </c>
      <c r="F69" s="200">
        <v>6800</v>
      </c>
      <c r="G69" s="201"/>
      <c r="H69" s="202">
        <f t="shared" si="2"/>
        <v>100</v>
      </c>
    </row>
    <row r="70" spans="1:8" ht="15">
      <c r="A70" s="212"/>
      <c r="B70" s="213"/>
      <c r="C70" s="214" t="s">
        <v>300</v>
      </c>
      <c r="D70" s="215" t="s">
        <v>301</v>
      </c>
      <c r="E70" s="216">
        <v>10100</v>
      </c>
      <c r="F70" s="321">
        <v>10100</v>
      </c>
      <c r="G70" s="230"/>
      <c r="H70" s="243">
        <f t="shared" si="2"/>
        <v>100</v>
      </c>
    </row>
    <row r="71" spans="1:8" ht="14.25" customHeight="1">
      <c r="A71" s="196"/>
      <c r="B71" s="197"/>
      <c r="C71" s="198" t="s">
        <v>302</v>
      </c>
      <c r="D71" s="199" t="s">
        <v>303</v>
      </c>
      <c r="E71" s="221">
        <v>83000</v>
      </c>
      <c r="F71" s="200">
        <v>11550</v>
      </c>
      <c r="G71" s="201"/>
      <c r="H71" s="202">
        <f t="shared" si="2"/>
        <v>13.915662650602409</v>
      </c>
    </row>
    <row r="72" spans="1:8" ht="15">
      <c r="A72" s="196"/>
      <c r="B72" s="197"/>
      <c r="C72" s="198" t="s">
        <v>304</v>
      </c>
      <c r="D72" s="199" t="s">
        <v>305</v>
      </c>
      <c r="E72" s="221">
        <v>118000</v>
      </c>
      <c r="F72" s="200">
        <v>121000</v>
      </c>
      <c r="G72" s="201"/>
      <c r="H72" s="202">
        <f t="shared" si="2"/>
        <v>102.54237288135593</v>
      </c>
    </row>
    <row r="73" spans="1:8" ht="25.5">
      <c r="A73" s="204"/>
      <c r="B73" s="205"/>
      <c r="C73" s="253" t="s">
        <v>293</v>
      </c>
      <c r="D73" s="206" t="s">
        <v>294</v>
      </c>
      <c r="E73" s="228">
        <v>1000</v>
      </c>
      <c r="F73" s="208">
        <v>1000</v>
      </c>
      <c r="G73" s="209"/>
      <c r="H73" s="210">
        <f t="shared" si="2"/>
        <v>100</v>
      </c>
    </row>
    <row r="74" spans="1:8" ht="26.25" thickBot="1">
      <c r="A74" s="244"/>
      <c r="B74" s="245"/>
      <c r="C74" s="266">
        <v>2680</v>
      </c>
      <c r="D74" s="247" t="s">
        <v>595</v>
      </c>
      <c r="E74" s="259">
        <v>292100</v>
      </c>
      <c r="F74" s="162">
        <v>292100</v>
      </c>
      <c r="G74" s="163"/>
      <c r="H74" s="164">
        <f t="shared" si="2"/>
        <v>100</v>
      </c>
    </row>
    <row r="75" spans="1:8" ht="51.75" thickBot="1">
      <c r="A75" s="322">
        <v>756</v>
      </c>
      <c r="B75" s="188">
        <v>75616</v>
      </c>
      <c r="C75" s="323"/>
      <c r="D75" s="324" t="s">
        <v>306</v>
      </c>
      <c r="E75" s="306">
        <f>SUM(E76:E85)</f>
        <v>4615432</v>
      </c>
      <c r="F75" s="325">
        <f>SUM(F76:F85)</f>
        <v>5731010</v>
      </c>
      <c r="G75" s="326">
        <f>SUM(G76:G85)</f>
        <v>0</v>
      </c>
      <c r="H75" s="147">
        <f t="shared" si="2"/>
        <v>124.1706085150859</v>
      </c>
    </row>
    <row r="76" spans="1:8" ht="15">
      <c r="A76" s="282"/>
      <c r="B76" s="327"/>
      <c r="C76" s="328" t="s">
        <v>296</v>
      </c>
      <c r="D76" s="283" t="s">
        <v>297</v>
      </c>
      <c r="E76" s="329">
        <v>2150000</v>
      </c>
      <c r="F76" s="285">
        <v>2815550</v>
      </c>
      <c r="G76" s="330"/>
      <c r="H76" s="243">
        <f t="shared" si="2"/>
        <v>130.95581395348836</v>
      </c>
    </row>
    <row r="77" spans="1:8" ht="15">
      <c r="A77" s="196"/>
      <c r="B77" s="197"/>
      <c r="C77" s="198" t="s">
        <v>298</v>
      </c>
      <c r="D77" s="331" t="s">
        <v>299</v>
      </c>
      <c r="E77" s="221">
        <v>295000</v>
      </c>
      <c r="F77" s="200">
        <v>325500</v>
      </c>
      <c r="G77" s="201"/>
      <c r="H77" s="202">
        <f t="shared" si="2"/>
        <v>110.33898305084746</v>
      </c>
    </row>
    <row r="78" spans="1:8" ht="15">
      <c r="A78" s="196"/>
      <c r="B78" s="197"/>
      <c r="C78" s="214" t="s">
        <v>300</v>
      </c>
      <c r="D78" s="332" t="s">
        <v>301</v>
      </c>
      <c r="E78" s="221">
        <v>3300</v>
      </c>
      <c r="F78" s="200">
        <v>3300</v>
      </c>
      <c r="G78" s="201"/>
      <c r="H78" s="202">
        <f t="shared" si="2"/>
        <v>100</v>
      </c>
    </row>
    <row r="79" spans="1:8" ht="15">
      <c r="A79" s="196"/>
      <c r="B79" s="197"/>
      <c r="C79" s="198" t="s">
        <v>302</v>
      </c>
      <c r="D79" s="331" t="s">
        <v>303</v>
      </c>
      <c r="E79" s="221">
        <v>195000</v>
      </c>
      <c r="F79" s="200">
        <v>268500</v>
      </c>
      <c r="G79" s="201"/>
      <c r="H79" s="202">
        <f t="shared" si="2"/>
        <v>137.69230769230768</v>
      </c>
    </row>
    <row r="80" spans="1:8" ht="15">
      <c r="A80" s="196"/>
      <c r="B80" s="197"/>
      <c r="C80" s="198" t="s">
        <v>307</v>
      </c>
      <c r="D80" s="331" t="s">
        <v>308</v>
      </c>
      <c r="E80" s="221">
        <v>490982</v>
      </c>
      <c r="F80" s="200">
        <v>512500</v>
      </c>
      <c r="G80" s="201"/>
      <c r="H80" s="243">
        <f t="shared" si="2"/>
        <v>104.38264539229544</v>
      </c>
    </row>
    <row r="81" spans="1:8" ht="15">
      <c r="A81" s="196"/>
      <c r="B81" s="197"/>
      <c r="C81" s="198" t="s">
        <v>309</v>
      </c>
      <c r="D81" s="199" t="s">
        <v>310</v>
      </c>
      <c r="E81" s="221">
        <v>350</v>
      </c>
      <c r="F81" s="200">
        <v>310</v>
      </c>
      <c r="G81" s="201"/>
      <c r="H81" s="202">
        <f t="shared" si="2"/>
        <v>88.57142857142857</v>
      </c>
    </row>
    <row r="82" spans="1:8" ht="15">
      <c r="A82" s="196"/>
      <c r="B82" s="197"/>
      <c r="C82" s="220" t="s">
        <v>311</v>
      </c>
      <c r="D82" s="331" t="s">
        <v>312</v>
      </c>
      <c r="E82" s="221">
        <v>1200</v>
      </c>
      <c r="F82" s="200">
        <v>1200</v>
      </c>
      <c r="G82" s="201"/>
      <c r="H82" s="202">
        <f t="shared" si="2"/>
        <v>100</v>
      </c>
    </row>
    <row r="83" spans="1:8" ht="25.5">
      <c r="A83" s="196"/>
      <c r="B83" s="197"/>
      <c r="C83" s="198" t="s">
        <v>313</v>
      </c>
      <c r="D83" s="333" t="s">
        <v>314</v>
      </c>
      <c r="E83" s="221">
        <v>39800</v>
      </c>
      <c r="F83" s="200">
        <v>42500</v>
      </c>
      <c r="G83" s="201"/>
      <c r="H83" s="202">
        <f t="shared" si="2"/>
        <v>106.78391959798994</v>
      </c>
    </row>
    <row r="84" spans="1:8" ht="15">
      <c r="A84" s="196"/>
      <c r="B84" s="197"/>
      <c r="C84" s="198" t="s">
        <v>304</v>
      </c>
      <c r="D84" s="331" t="s">
        <v>305</v>
      </c>
      <c r="E84" s="221">
        <v>1400000</v>
      </c>
      <c r="F84" s="200">
        <v>1725650</v>
      </c>
      <c r="G84" s="201"/>
      <c r="H84" s="202">
        <f t="shared" si="2"/>
        <v>123.26071428571427</v>
      </c>
    </row>
    <row r="85" spans="1:8" ht="26.25" thickBot="1">
      <c r="A85" s="244"/>
      <c r="B85" s="245"/>
      <c r="C85" s="266" t="s">
        <v>293</v>
      </c>
      <c r="D85" s="247" t="s">
        <v>294</v>
      </c>
      <c r="E85" s="259">
        <v>39800</v>
      </c>
      <c r="F85" s="162">
        <v>36000</v>
      </c>
      <c r="G85" s="163"/>
      <c r="H85" s="202">
        <f t="shared" si="2"/>
        <v>90.45226130653266</v>
      </c>
    </row>
    <row r="86" spans="1:8" s="79" customFormat="1" ht="39" thickBot="1">
      <c r="A86" s="322">
        <v>756</v>
      </c>
      <c r="B86" s="188">
        <v>75618</v>
      </c>
      <c r="C86" s="876"/>
      <c r="D86" s="168" t="s">
        <v>315</v>
      </c>
      <c r="E86" s="877">
        <f>E87+E88+E89+E90</f>
        <v>407850</v>
      </c>
      <c r="F86" s="878">
        <f>F87+F88+F89+F90</f>
        <v>471140</v>
      </c>
      <c r="G86" s="360">
        <f>G87+G88</f>
        <v>0</v>
      </c>
      <c r="H86" s="272">
        <f t="shared" si="2"/>
        <v>115.51796003432635</v>
      </c>
    </row>
    <row r="87" spans="1:8" ht="15">
      <c r="A87" s="212"/>
      <c r="B87" s="213"/>
      <c r="C87" s="214" t="s">
        <v>316</v>
      </c>
      <c r="D87" s="215" t="s">
        <v>317</v>
      </c>
      <c r="E87" s="216">
        <v>49850</v>
      </c>
      <c r="F87" s="321">
        <v>52500</v>
      </c>
      <c r="G87" s="230"/>
      <c r="H87" s="243">
        <f t="shared" si="2"/>
        <v>105.3159478435306</v>
      </c>
    </row>
    <row r="88" spans="1:8" ht="25.5">
      <c r="A88" s="196"/>
      <c r="B88" s="205"/>
      <c r="C88" s="253" t="s">
        <v>318</v>
      </c>
      <c r="D88" s="206" t="s">
        <v>319</v>
      </c>
      <c r="E88" s="228">
        <v>221000</v>
      </c>
      <c r="F88" s="208">
        <v>221000</v>
      </c>
      <c r="G88" s="209"/>
      <c r="H88" s="202">
        <f t="shared" si="2"/>
        <v>100</v>
      </c>
    </row>
    <row r="89" spans="1:8" ht="60">
      <c r="A89" s="196"/>
      <c r="B89" s="205"/>
      <c r="C89" s="220" t="s">
        <v>261</v>
      </c>
      <c r="D89" s="334" t="s">
        <v>320</v>
      </c>
      <c r="E89" s="221">
        <v>136900</v>
      </c>
      <c r="F89" s="200">
        <v>197520</v>
      </c>
      <c r="G89" s="201"/>
      <c r="H89" s="202">
        <f t="shared" si="2"/>
        <v>144.28049671292916</v>
      </c>
    </row>
    <row r="90" spans="1:8" ht="26.25" thickBot="1">
      <c r="A90" s="244"/>
      <c r="B90" s="245"/>
      <c r="C90" s="266" t="s">
        <v>293</v>
      </c>
      <c r="D90" s="247" t="s">
        <v>294</v>
      </c>
      <c r="E90" s="259">
        <v>100</v>
      </c>
      <c r="F90" s="162">
        <v>120</v>
      </c>
      <c r="G90" s="163"/>
      <c r="H90" s="164">
        <f t="shared" si="2"/>
        <v>120</v>
      </c>
    </row>
    <row r="91" spans="1:8" ht="27" customHeight="1" thickBot="1">
      <c r="A91" s="235">
        <v>756</v>
      </c>
      <c r="B91" s="188">
        <v>75621</v>
      </c>
      <c r="C91" s="236"/>
      <c r="D91" s="168" t="s">
        <v>321</v>
      </c>
      <c r="E91" s="306">
        <f>SUM(E92:E93)</f>
        <v>15731635</v>
      </c>
      <c r="F91" s="879">
        <f>SUM(F92:F93)</f>
        <v>21983302</v>
      </c>
      <c r="G91" s="380">
        <f>SUM(G92:G93)</f>
        <v>0</v>
      </c>
      <c r="H91" s="179">
        <f t="shared" si="2"/>
        <v>139.73946128294995</v>
      </c>
    </row>
    <row r="92" spans="1:8" ht="15">
      <c r="A92" s="335"/>
      <c r="B92" s="336"/>
      <c r="C92" s="337" t="s">
        <v>322</v>
      </c>
      <c r="D92" s="338" t="s">
        <v>323</v>
      </c>
      <c r="E92" s="339">
        <v>14126635</v>
      </c>
      <c r="F92" s="154">
        <v>20033302</v>
      </c>
      <c r="G92" s="155"/>
      <c r="H92" s="156">
        <f t="shared" si="2"/>
        <v>141.81227164147725</v>
      </c>
    </row>
    <row r="93" spans="1:8" ht="14.25" customHeight="1" thickBot="1">
      <c r="A93" s="244"/>
      <c r="B93" s="245"/>
      <c r="C93" s="266" t="s">
        <v>324</v>
      </c>
      <c r="D93" s="247" t="s">
        <v>325</v>
      </c>
      <c r="E93" s="259">
        <v>1605000</v>
      </c>
      <c r="F93" s="162">
        <v>1950000</v>
      </c>
      <c r="G93" s="163"/>
      <c r="H93" s="164">
        <f t="shared" si="2"/>
        <v>121.49532710280373</v>
      </c>
    </row>
    <row r="94" spans="1:8" s="70" customFormat="1" ht="15" thickBot="1">
      <c r="A94" s="340">
        <v>758</v>
      </c>
      <c r="B94" s="341" t="s">
        <v>25</v>
      </c>
      <c r="C94" s="183"/>
      <c r="D94" s="305" t="s">
        <v>326</v>
      </c>
      <c r="E94" s="342">
        <f>E96+E98</f>
        <v>5811935</v>
      </c>
      <c r="F94" s="342">
        <f>F96+F98</f>
        <v>6228394</v>
      </c>
      <c r="G94" s="313">
        <f>G96+G98</f>
        <v>0</v>
      </c>
      <c r="H94" s="343">
        <f t="shared" si="2"/>
        <v>107.16558254694866</v>
      </c>
    </row>
    <row r="95" spans="1:8" s="70" customFormat="1" ht="0.75" customHeight="1" thickBot="1">
      <c r="A95" s="344"/>
      <c r="B95" s="345"/>
      <c r="C95" s="346"/>
      <c r="D95" s="347"/>
      <c r="E95" s="348" t="e">
        <f>SUM(E96+#REF!+#REF!+E98)</f>
        <v>#REF!</v>
      </c>
      <c r="F95" s="349"/>
      <c r="G95" s="350"/>
      <c r="H95" s="351" t="e">
        <f t="shared" si="2"/>
        <v>#REF!</v>
      </c>
    </row>
    <row r="96" spans="1:8" s="79" customFormat="1" ht="25.5">
      <c r="A96" s="192">
        <v>758</v>
      </c>
      <c r="B96" s="193">
        <v>75801</v>
      </c>
      <c r="C96" s="319"/>
      <c r="D96" s="194" t="s">
        <v>327</v>
      </c>
      <c r="E96" s="228">
        <f>E97</f>
        <v>5711935</v>
      </c>
      <c r="F96" s="228">
        <f>F97</f>
        <v>6133194</v>
      </c>
      <c r="G96" s="352"/>
      <c r="H96" s="202">
        <f t="shared" si="2"/>
        <v>107.37506641794768</v>
      </c>
    </row>
    <row r="97" spans="1:8" ht="15">
      <c r="A97" s="196" t="s">
        <v>25</v>
      </c>
      <c r="B97" s="197"/>
      <c r="C97" s="353">
        <v>2920</v>
      </c>
      <c r="D97" s="199" t="s">
        <v>328</v>
      </c>
      <c r="E97" s="221">
        <v>5711935</v>
      </c>
      <c r="F97" s="200">
        <v>6133194</v>
      </c>
      <c r="G97" s="201"/>
      <c r="H97" s="202">
        <f t="shared" si="2"/>
        <v>107.37506641794768</v>
      </c>
    </row>
    <row r="98" spans="1:8" ht="15">
      <c r="A98" s="196">
        <v>758</v>
      </c>
      <c r="B98" s="354">
        <v>75814</v>
      </c>
      <c r="C98" s="353"/>
      <c r="D98" s="355" t="s">
        <v>193</v>
      </c>
      <c r="E98" s="356">
        <f>E99</f>
        <v>100000</v>
      </c>
      <c r="F98" s="356">
        <f>F99</f>
        <v>95200</v>
      </c>
      <c r="G98" s="201"/>
      <c r="H98" s="202">
        <f t="shared" si="2"/>
        <v>95.19999999999999</v>
      </c>
    </row>
    <row r="99" spans="1:8" ht="15.75" thickBot="1">
      <c r="A99" s="204"/>
      <c r="B99" s="205"/>
      <c r="C99" s="253" t="s">
        <v>255</v>
      </c>
      <c r="D99" s="206" t="s">
        <v>329</v>
      </c>
      <c r="E99" s="228">
        <v>100000</v>
      </c>
      <c r="F99" s="357">
        <v>95200</v>
      </c>
      <c r="G99" s="358"/>
      <c r="H99" s="210">
        <f t="shared" si="2"/>
        <v>95.19999999999999</v>
      </c>
    </row>
    <row r="100" spans="1:8" s="70" customFormat="1" ht="15.75" thickBot="1">
      <c r="A100" s="181">
        <v>801</v>
      </c>
      <c r="B100" s="359"/>
      <c r="C100" s="183"/>
      <c r="D100" s="305" t="s">
        <v>330</v>
      </c>
      <c r="E100" s="185">
        <f>E101+E109+E113+E118</f>
        <v>673450</v>
      </c>
      <c r="F100" s="185">
        <f>F101+F109+F113+F118</f>
        <v>623830</v>
      </c>
      <c r="G100" s="186">
        <f>G101+G109+G113+G118</f>
        <v>0</v>
      </c>
      <c r="H100" s="140">
        <f t="shared" si="2"/>
        <v>92.63196970821888</v>
      </c>
    </row>
    <row r="101" spans="1:8" s="79" customFormat="1" ht="15.75" thickBot="1">
      <c r="A101" s="322">
        <v>801</v>
      </c>
      <c r="B101" s="188">
        <v>80101</v>
      </c>
      <c r="C101" s="167"/>
      <c r="D101" s="168" t="s">
        <v>197</v>
      </c>
      <c r="E101" s="185">
        <f>SUM(E102:E108)</f>
        <v>89120</v>
      </c>
      <c r="F101" s="882">
        <f>SUM(F102:F108)</f>
        <v>26050</v>
      </c>
      <c r="G101" s="360">
        <f>SUM(G102:G103)</f>
        <v>0</v>
      </c>
      <c r="H101" s="147">
        <f t="shared" si="2"/>
        <v>29.230251346499102</v>
      </c>
    </row>
    <row r="102" spans="1:8" s="79" customFormat="1" ht="51">
      <c r="A102" s="192"/>
      <c r="B102" s="193"/>
      <c r="C102" s="328" t="s">
        <v>253</v>
      </c>
      <c r="D102" s="283" t="s">
        <v>254</v>
      </c>
      <c r="E102" s="329">
        <v>14000</v>
      </c>
      <c r="F102" s="891">
        <v>23220</v>
      </c>
      <c r="G102" s="892"/>
      <c r="H102" s="243">
        <f t="shared" si="2"/>
        <v>165.85714285714286</v>
      </c>
    </row>
    <row r="103" spans="1:8" s="362" customFormat="1" ht="15">
      <c r="A103" s="204"/>
      <c r="B103" s="361"/>
      <c r="C103" s="253" t="s">
        <v>255</v>
      </c>
      <c r="D103" s="206" t="s">
        <v>329</v>
      </c>
      <c r="E103" s="228">
        <v>200</v>
      </c>
      <c r="F103" s="208">
        <v>180</v>
      </c>
      <c r="G103" s="209"/>
      <c r="H103" s="202">
        <f t="shared" si="2"/>
        <v>90</v>
      </c>
    </row>
    <row r="104" spans="1:8" s="362" customFormat="1" ht="26.25">
      <c r="A104" s="363"/>
      <c r="B104" s="364"/>
      <c r="C104" s="220" t="s">
        <v>331</v>
      </c>
      <c r="D104" s="365" t="s">
        <v>332</v>
      </c>
      <c r="E104" s="221">
        <v>3500</v>
      </c>
      <c r="F104" s="200">
        <v>2000</v>
      </c>
      <c r="G104" s="201"/>
      <c r="H104" s="202">
        <f t="shared" si="2"/>
        <v>57.14285714285714</v>
      </c>
    </row>
    <row r="105" spans="1:8" s="362" customFormat="1" ht="15.75" thickBot="1">
      <c r="A105" s="196"/>
      <c r="B105" s="364"/>
      <c r="C105" s="220" t="s">
        <v>257</v>
      </c>
      <c r="D105" s="199" t="s">
        <v>333</v>
      </c>
      <c r="E105" s="221">
        <v>700</v>
      </c>
      <c r="F105" s="200">
        <v>650</v>
      </c>
      <c r="G105" s="201"/>
      <c r="H105" s="202">
        <f t="shared" si="2"/>
        <v>92.85714285714286</v>
      </c>
    </row>
    <row r="106" spans="1:8" s="362" customFormat="1" ht="25.5" hidden="1">
      <c r="A106" s="204"/>
      <c r="B106" s="361"/>
      <c r="C106" s="253">
        <v>2030</v>
      </c>
      <c r="D106" s="206" t="s">
        <v>334</v>
      </c>
      <c r="E106" s="228">
        <v>10720</v>
      </c>
      <c r="F106" s="208"/>
      <c r="G106" s="209"/>
      <c r="H106" s="210">
        <f t="shared" si="2"/>
        <v>0</v>
      </c>
    </row>
    <row r="107" spans="1:8" s="362" customFormat="1" ht="26.25" hidden="1" thickBot="1">
      <c r="A107" s="366"/>
      <c r="B107" s="361"/>
      <c r="C107" s="253">
        <v>2310</v>
      </c>
      <c r="D107" s="247" t="s">
        <v>335</v>
      </c>
      <c r="E107" s="228"/>
      <c r="F107" s="208"/>
      <c r="G107" s="209"/>
      <c r="H107" s="367"/>
    </row>
    <row r="108" spans="1:8" s="362" customFormat="1" ht="26.25" customHeight="1" hidden="1">
      <c r="A108" s="880"/>
      <c r="B108" s="361"/>
      <c r="C108" s="253">
        <v>6260</v>
      </c>
      <c r="D108" s="206" t="s">
        <v>336</v>
      </c>
      <c r="E108" s="228">
        <v>60000</v>
      </c>
      <c r="F108" s="208">
        <v>0</v>
      </c>
      <c r="G108" s="209"/>
      <c r="H108" s="368">
        <f t="shared" si="2"/>
        <v>0</v>
      </c>
    </row>
    <row r="109" spans="1:8" s="362" customFormat="1" ht="15.75" thickBot="1">
      <c r="A109" s="322">
        <v>801</v>
      </c>
      <c r="B109" s="188">
        <v>80104</v>
      </c>
      <c r="C109" s="167"/>
      <c r="D109" s="881" t="s">
        <v>337</v>
      </c>
      <c r="E109" s="306">
        <f>SUM(E110:E112)</f>
        <v>547750</v>
      </c>
      <c r="F109" s="306">
        <f>SUM(F110:F112)</f>
        <v>555600</v>
      </c>
      <c r="G109" s="171"/>
      <c r="H109" s="243">
        <f t="shared" si="2"/>
        <v>101.4331355545413</v>
      </c>
    </row>
    <row r="110" spans="1:8" s="362" customFormat="1" ht="15">
      <c r="A110" s="212"/>
      <c r="B110" s="213"/>
      <c r="C110" s="214" t="s">
        <v>275</v>
      </c>
      <c r="D110" s="215" t="s">
        <v>338</v>
      </c>
      <c r="E110" s="216">
        <v>500000</v>
      </c>
      <c r="F110" s="321">
        <v>555000</v>
      </c>
      <c r="G110" s="230"/>
      <c r="H110" s="202">
        <f t="shared" si="2"/>
        <v>111.00000000000001</v>
      </c>
    </row>
    <row r="111" spans="1:8" s="362" customFormat="1" ht="15.75" thickBot="1">
      <c r="A111" s="196"/>
      <c r="B111" s="197"/>
      <c r="C111" s="198" t="s">
        <v>255</v>
      </c>
      <c r="D111" s="206" t="s">
        <v>329</v>
      </c>
      <c r="E111" s="228">
        <v>650</v>
      </c>
      <c r="F111" s="200">
        <v>600</v>
      </c>
      <c r="G111" s="209"/>
      <c r="H111" s="202">
        <f t="shared" si="2"/>
        <v>92.3076923076923</v>
      </c>
    </row>
    <row r="112" spans="1:8" s="362" customFormat="1" ht="25.5" hidden="1">
      <c r="A112" s="204"/>
      <c r="B112" s="205"/>
      <c r="C112" s="253">
        <v>2310</v>
      </c>
      <c r="D112" s="206" t="s">
        <v>335</v>
      </c>
      <c r="E112" s="228">
        <v>47100</v>
      </c>
      <c r="F112" s="208"/>
      <c r="G112" s="209"/>
      <c r="H112" s="202">
        <f t="shared" si="2"/>
        <v>0</v>
      </c>
    </row>
    <row r="113" spans="1:8" s="373" customFormat="1" ht="15.75" thickBot="1">
      <c r="A113" s="322">
        <v>801</v>
      </c>
      <c r="B113" s="188">
        <v>80110</v>
      </c>
      <c r="C113" s="876"/>
      <c r="D113" s="881" t="s">
        <v>200</v>
      </c>
      <c r="E113" s="883">
        <f>SUM(E114:E117)</f>
        <v>36500</v>
      </c>
      <c r="F113" s="883">
        <f>SUM(F114:F117)</f>
        <v>42100</v>
      </c>
      <c r="G113" s="864">
        <f>SUM(G114:G117)</f>
        <v>0</v>
      </c>
      <c r="H113" s="164">
        <f t="shared" si="2"/>
        <v>115.34246575342466</v>
      </c>
    </row>
    <row r="114" spans="1:8" s="362" customFormat="1" ht="39" thickBot="1">
      <c r="A114" s="235"/>
      <c r="B114" s="374"/>
      <c r="C114" s="191" t="s">
        <v>253</v>
      </c>
      <c r="D114" s="270" t="s">
        <v>339</v>
      </c>
      <c r="E114" s="325">
        <v>5800</v>
      </c>
      <c r="F114" s="170">
        <v>6500</v>
      </c>
      <c r="G114" s="171"/>
      <c r="H114" s="147">
        <f t="shared" si="2"/>
        <v>112.06896551724137</v>
      </c>
    </row>
    <row r="115" spans="1:8" s="362" customFormat="1" ht="15">
      <c r="A115" s="212"/>
      <c r="B115" s="375"/>
      <c r="C115" s="214" t="s">
        <v>275</v>
      </c>
      <c r="D115" s="215" t="s">
        <v>340</v>
      </c>
      <c r="E115" s="216">
        <v>30000</v>
      </c>
      <c r="F115" s="321">
        <v>35000</v>
      </c>
      <c r="G115" s="155"/>
      <c r="H115" s="243">
        <f t="shared" si="2"/>
        <v>116.66666666666667</v>
      </c>
    </row>
    <row r="116" spans="1:8" s="362" customFormat="1" ht="15.75" thickBot="1">
      <c r="A116" s="244"/>
      <c r="B116" s="376"/>
      <c r="C116" s="266" t="s">
        <v>255</v>
      </c>
      <c r="D116" s="247" t="s">
        <v>329</v>
      </c>
      <c r="E116" s="259">
        <v>400</v>
      </c>
      <c r="F116" s="162">
        <v>380</v>
      </c>
      <c r="G116" s="377"/>
      <c r="H116" s="210">
        <f t="shared" si="2"/>
        <v>95</v>
      </c>
    </row>
    <row r="117" spans="1:8" s="362" customFormat="1" ht="15.75" thickBot="1">
      <c r="A117" s="278"/>
      <c r="B117" s="378"/>
      <c r="C117" s="266" t="s">
        <v>257</v>
      </c>
      <c r="D117" s="291" t="s">
        <v>333</v>
      </c>
      <c r="E117" s="379">
        <v>300</v>
      </c>
      <c r="F117" s="292">
        <v>220</v>
      </c>
      <c r="G117" s="380"/>
      <c r="H117" s="147">
        <f t="shared" si="2"/>
        <v>73.33333333333333</v>
      </c>
    </row>
    <row r="118" spans="1:8" s="362" customFormat="1" ht="26.25" thickBot="1">
      <c r="A118" s="381">
        <v>801</v>
      </c>
      <c r="B118" s="382">
        <v>80114</v>
      </c>
      <c r="C118" s="383"/>
      <c r="D118" s="168" t="s">
        <v>341</v>
      </c>
      <c r="E118" s="384">
        <f>E119</f>
        <v>80</v>
      </c>
      <c r="F118" s="883">
        <f>F119</f>
        <v>80</v>
      </c>
      <c r="G118" s="380">
        <f>SUM(G119)</f>
        <v>0</v>
      </c>
      <c r="H118" s="385">
        <f t="shared" si="2"/>
        <v>100</v>
      </c>
    </row>
    <row r="119" spans="1:8" s="362" customFormat="1" ht="13.5" thickBot="1">
      <c r="A119" s="386"/>
      <c r="B119" s="387"/>
      <c r="C119" s="388" t="s">
        <v>255</v>
      </c>
      <c r="D119" s="270" t="s">
        <v>329</v>
      </c>
      <c r="E119" s="325">
        <v>80</v>
      </c>
      <c r="F119" s="389">
        <v>80</v>
      </c>
      <c r="G119" s="390"/>
      <c r="H119" s="385">
        <f t="shared" si="2"/>
        <v>100</v>
      </c>
    </row>
    <row r="120" spans="1:8" s="392" customFormat="1" ht="14.25" thickBot="1">
      <c r="A120" s="920">
        <v>852</v>
      </c>
      <c r="B120" s="921"/>
      <c r="C120" s="311"/>
      <c r="D120" s="922" t="s">
        <v>342</v>
      </c>
      <c r="E120" s="423">
        <f>E121+E124+E126+E129+E135+E134</f>
        <v>2212994</v>
      </c>
      <c r="F120" s="423">
        <f>F121+F124+F126+F129+F135+F134</f>
        <v>2624310</v>
      </c>
      <c r="G120" s="423">
        <f>G121+G124+G126+G129+G135+G134</f>
        <v>2502800</v>
      </c>
      <c r="H120" s="391">
        <f t="shared" si="2"/>
        <v>118.58640375888953</v>
      </c>
    </row>
    <row r="121" spans="1:8" s="392" customFormat="1" ht="51.75" thickBot="1">
      <c r="A121" s="886">
        <v>852</v>
      </c>
      <c r="B121" s="382">
        <v>85212</v>
      </c>
      <c r="C121" s="887"/>
      <c r="D121" s="324" t="s">
        <v>533</v>
      </c>
      <c r="E121" s="883">
        <f>SUM(E122:E123)</f>
        <v>1952000</v>
      </c>
      <c r="F121" s="883">
        <f>SUM(F122:F123)</f>
        <v>2400000</v>
      </c>
      <c r="G121" s="864">
        <f>SUM(G122:G123)</f>
        <v>2400000</v>
      </c>
      <c r="H121" s="393">
        <f>F121/E121*100</f>
        <v>122.95081967213115</v>
      </c>
    </row>
    <row r="122" spans="1:8" s="392" customFormat="1" ht="38.25">
      <c r="A122" s="402"/>
      <c r="B122" s="884"/>
      <c r="C122" s="262">
        <v>2010</v>
      </c>
      <c r="D122" s="215" t="s">
        <v>343</v>
      </c>
      <c r="E122" s="284">
        <v>1952000</v>
      </c>
      <c r="F122" s="284">
        <v>2400000</v>
      </c>
      <c r="G122" s="885">
        <v>2400000</v>
      </c>
      <c r="H122" s="394">
        <f>F122/E122*100</f>
        <v>122.95081967213115</v>
      </c>
    </row>
    <row r="123" spans="1:8" s="392" customFormat="1" ht="39" customHeight="1" hidden="1">
      <c r="A123" s="395"/>
      <c r="B123" s="396"/>
      <c r="C123" s="158">
        <v>6310</v>
      </c>
      <c r="D123" s="397" t="s">
        <v>344</v>
      </c>
      <c r="E123" s="398">
        <v>0</v>
      </c>
      <c r="F123" s="398">
        <v>0</v>
      </c>
      <c r="G123" s="399">
        <v>0</v>
      </c>
      <c r="H123" s="400"/>
    </row>
    <row r="124" spans="1:8" s="392" customFormat="1" ht="51.75" customHeight="1" thickBot="1">
      <c r="A124" s="370">
        <v>852</v>
      </c>
      <c r="B124" s="287">
        <v>85213</v>
      </c>
      <c r="C124" s="401"/>
      <c r="D124" s="288" t="s">
        <v>345</v>
      </c>
      <c r="E124" s="371">
        <f>E125</f>
        <v>8800</v>
      </c>
      <c r="F124" s="371">
        <f>F125</f>
        <v>8400</v>
      </c>
      <c r="G124" s="372">
        <f>G125</f>
        <v>8400</v>
      </c>
      <c r="H124" s="272">
        <f aca="true" t="shared" si="4" ref="H124:H140">F124/E124*100</f>
        <v>95.45454545454545</v>
      </c>
    </row>
    <row r="125" spans="1:8" s="392" customFormat="1" ht="52.5" customHeight="1">
      <c r="A125" s="402"/>
      <c r="B125" s="403"/>
      <c r="C125" s="262">
        <v>2010</v>
      </c>
      <c r="D125" s="215" t="s">
        <v>272</v>
      </c>
      <c r="E125" s="404">
        <v>8800</v>
      </c>
      <c r="F125" s="405">
        <v>8400</v>
      </c>
      <c r="G125" s="406">
        <v>8400</v>
      </c>
      <c r="H125" s="243">
        <f t="shared" si="4"/>
        <v>95.45454545454545</v>
      </c>
    </row>
    <row r="126" spans="1:8" s="392" customFormat="1" ht="25.5" customHeight="1" thickBot="1">
      <c r="A126" s="407">
        <v>852</v>
      </c>
      <c r="B126" s="408">
        <v>85214</v>
      </c>
      <c r="C126" s="409"/>
      <c r="D126" s="410" t="s">
        <v>346</v>
      </c>
      <c r="E126" s="411">
        <f>SUM(E127:E128)</f>
        <v>82000</v>
      </c>
      <c r="F126" s="411">
        <f>SUM(F127:F128)</f>
        <v>85000</v>
      </c>
      <c r="G126" s="412">
        <f>SUM(G127:G128)</f>
        <v>80000</v>
      </c>
      <c r="H126" s="413">
        <f t="shared" si="4"/>
        <v>103.65853658536585</v>
      </c>
    </row>
    <row r="127" spans="1:8" s="392" customFormat="1" ht="51">
      <c r="A127" s="251"/>
      <c r="B127" s="252"/>
      <c r="C127" s="158">
        <v>2010</v>
      </c>
      <c r="D127" s="215" t="s">
        <v>272</v>
      </c>
      <c r="E127" s="216">
        <v>76000</v>
      </c>
      <c r="F127" s="321">
        <v>80000</v>
      </c>
      <c r="G127" s="230">
        <v>80000</v>
      </c>
      <c r="H127" s="243">
        <f t="shared" si="4"/>
        <v>105.26315789473684</v>
      </c>
    </row>
    <row r="128" spans="1:8" s="392" customFormat="1" ht="26.25" customHeight="1" thickBot="1">
      <c r="A128" s="370"/>
      <c r="B128" s="287"/>
      <c r="C128" s="401">
        <v>2030</v>
      </c>
      <c r="D128" s="247" t="s">
        <v>335</v>
      </c>
      <c r="E128" s="414">
        <v>6000</v>
      </c>
      <c r="F128" s="267">
        <v>5000</v>
      </c>
      <c r="G128" s="415"/>
      <c r="H128" s="164">
        <f t="shared" si="4"/>
        <v>83.33333333333334</v>
      </c>
    </row>
    <row r="129" spans="1:8" s="373" customFormat="1" ht="15.75" thickBot="1">
      <c r="A129" s="322">
        <v>852</v>
      </c>
      <c r="B129" s="188">
        <v>85219</v>
      </c>
      <c r="C129" s="167"/>
      <c r="D129" s="888" t="s">
        <v>209</v>
      </c>
      <c r="E129" s="889">
        <f>E130+E132+E131</f>
        <v>98160</v>
      </c>
      <c r="F129" s="889">
        <f>F130+F132+F131</f>
        <v>84510</v>
      </c>
      <c r="G129" s="890">
        <f>G130+G132+G131</f>
        <v>0</v>
      </c>
      <c r="H129" s="243">
        <f t="shared" si="4"/>
        <v>86.09413202933986</v>
      </c>
    </row>
    <row r="130" spans="1:8" s="373" customFormat="1" ht="15">
      <c r="A130" s="212"/>
      <c r="B130" s="375"/>
      <c r="C130" s="214" t="s">
        <v>275</v>
      </c>
      <c r="D130" s="215" t="s">
        <v>338</v>
      </c>
      <c r="E130" s="216">
        <v>2900</v>
      </c>
      <c r="F130" s="321">
        <v>1250</v>
      </c>
      <c r="G130" s="230"/>
      <c r="H130" s="202">
        <f t="shared" si="4"/>
        <v>43.103448275862064</v>
      </c>
    </row>
    <row r="131" spans="1:8" s="373" customFormat="1" ht="15">
      <c r="A131" s="196"/>
      <c r="B131" s="364"/>
      <c r="C131" s="174" t="s">
        <v>255</v>
      </c>
      <c r="D131" s="215" t="s">
        <v>329</v>
      </c>
      <c r="E131" s="264">
        <v>260</v>
      </c>
      <c r="F131" s="177">
        <v>260</v>
      </c>
      <c r="G131" s="178"/>
      <c r="H131" s="202">
        <f t="shared" si="4"/>
        <v>100</v>
      </c>
    </row>
    <row r="132" spans="1:8" s="373" customFormat="1" ht="26.25" thickBot="1">
      <c r="A132" s="244"/>
      <c r="B132" s="376"/>
      <c r="C132" s="246">
        <v>2030</v>
      </c>
      <c r="D132" s="247" t="s">
        <v>335</v>
      </c>
      <c r="E132" s="259">
        <v>95000</v>
      </c>
      <c r="F132" s="162">
        <v>83000</v>
      </c>
      <c r="G132" s="163"/>
      <c r="H132" s="164">
        <f t="shared" si="4"/>
        <v>87.36842105263159</v>
      </c>
    </row>
    <row r="133" spans="1:8" s="373" customFormat="1" ht="26.25" thickBot="1">
      <c r="A133" s="235">
        <v>852</v>
      </c>
      <c r="B133" s="374">
        <v>85228</v>
      </c>
      <c r="C133" s="236"/>
      <c r="D133" s="270" t="s">
        <v>211</v>
      </c>
      <c r="E133" s="325">
        <f>E134</f>
        <v>5440</v>
      </c>
      <c r="F133" s="306">
        <f>F134</f>
        <v>14400</v>
      </c>
      <c r="G133" s="325">
        <f>G134</f>
        <v>14400</v>
      </c>
      <c r="H133" s="164">
        <f t="shared" si="4"/>
        <v>264.70588235294116</v>
      </c>
    </row>
    <row r="134" spans="1:8" s="373" customFormat="1" ht="51.75" thickBot="1">
      <c r="A134" s="172"/>
      <c r="B134" s="416"/>
      <c r="C134" s="158">
        <v>2010</v>
      </c>
      <c r="D134" s="309" t="s">
        <v>272</v>
      </c>
      <c r="E134" s="264">
        <v>5440</v>
      </c>
      <c r="F134" s="177">
        <v>14400</v>
      </c>
      <c r="G134" s="178">
        <v>14400</v>
      </c>
      <c r="H134" s="164">
        <f t="shared" si="4"/>
        <v>264.70588235294116</v>
      </c>
    </row>
    <row r="135" spans="1:8" s="373" customFormat="1" ht="15.75" thickBot="1">
      <c r="A135" s="322">
        <v>852</v>
      </c>
      <c r="B135" s="188">
        <v>85295</v>
      </c>
      <c r="C135" s="167"/>
      <c r="D135" s="168" t="s">
        <v>180</v>
      </c>
      <c r="E135" s="883">
        <f>SUM(E136:E137)</f>
        <v>66594</v>
      </c>
      <c r="F135" s="384">
        <f>SUM(F136:F137)</f>
        <v>32000</v>
      </c>
      <c r="G135" s="864">
        <f>SUM(G136:G137)</f>
        <v>0</v>
      </c>
      <c r="H135" s="243">
        <f t="shared" si="4"/>
        <v>48.05237709102922</v>
      </c>
    </row>
    <row r="136" spans="1:8" s="362" customFormat="1" ht="15">
      <c r="A136" s="212"/>
      <c r="B136" s="375"/>
      <c r="C136" s="214" t="s">
        <v>257</v>
      </c>
      <c r="D136" s="215" t="s">
        <v>270</v>
      </c>
      <c r="E136" s="216">
        <v>594</v>
      </c>
      <c r="F136" s="321"/>
      <c r="G136" s="230"/>
      <c r="H136" s="202">
        <f t="shared" si="4"/>
        <v>0</v>
      </c>
    </row>
    <row r="137" spans="1:8" s="362" customFormat="1" ht="26.25" thickBot="1">
      <c r="A137" s="244"/>
      <c r="B137" s="376"/>
      <c r="C137" s="266">
        <v>2030</v>
      </c>
      <c r="D137" s="247" t="s">
        <v>335</v>
      </c>
      <c r="E137" s="259">
        <v>66000</v>
      </c>
      <c r="F137" s="162">
        <v>32000</v>
      </c>
      <c r="G137" s="163"/>
      <c r="H137" s="164">
        <f t="shared" si="4"/>
        <v>48.484848484848484</v>
      </c>
    </row>
    <row r="138" spans="1:8" s="362" customFormat="1" ht="15.75" hidden="1" thickBot="1">
      <c r="A138" s="418">
        <v>854</v>
      </c>
      <c r="B138" s="279"/>
      <c r="C138" s="419"/>
      <c r="D138" s="268" t="s">
        <v>347</v>
      </c>
      <c r="E138" s="325">
        <f>E139</f>
        <v>2853</v>
      </c>
      <c r="F138" s="325">
        <f>F139</f>
        <v>0</v>
      </c>
      <c r="G138" s="190">
        <v>0</v>
      </c>
      <c r="H138" s="147">
        <f t="shared" si="4"/>
        <v>0</v>
      </c>
    </row>
    <row r="139" spans="1:8" s="362" customFormat="1" ht="15" hidden="1">
      <c r="A139" s="192">
        <v>854</v>
      </c>
      <c r="B139" s="193">
        <v>85415</v>
      </c>
      <c r="C139" s="328"/>
      <c r="D139" s="283" t="s">
        <v>216</v>
      </c>
      <c r="E139" s="369">
        <f>E140</f>
        <v>2853</v>
      </c>
      <c r="F139" s="369">
        <f>F140</f>
        <v>0</v>
      </c>
      <c r="G139" s="420"/>
      <c r="H139" s="195">
        <f t="shared" si="4"/>
        <v>0</v>
      </c>
    </row>
    <row r="140" spans="1:8" s="362" customFormat="1" ht="26.25" hidden="1" thickBot="1">
      <c r="A140" s="251"/>
      <c r="B140" s="252"/>
      <c r="C140" s="266">
        <v>2030</v>
      </c>
      <c r="D140" s="309" t="s">
        <v>348</v>
      </c>
      <c r="E140" s="421">
        <v>2853</v>
      </c>
      <c r="F140" s="321"/>
      <c r="G140" s="230">
        <v>0</v>
      </c>
      <c r="H140" s="243">
        <f t="shared" si="4"/>
        <v>0</v>
      </c>
    </row>
    <row r="141" spans="1:8" s="425" customFormat="1" ht="26.25" hidden="1" thickBot="1">
      <c r="A141" s="181">
        <v>900</v>
      </c>
      <c r="B141" s="359"/>
      <c r="C141" s="422"/>
      <c r="D141" s="305" t="s">
        <v>349</v>
      </c>
      <c r="E141" s="423">
        <f>SUM(E142)</f>
        <v>18650</v>
      </c>
      <c r="F141" s="423">
        <f>SUM(F142)</f>
        <v>0</v>
      </c>
      <c r="G141" s="424">
        <f>SUM(G142)</f>
        <v>0</v>
      </c>
      <c r="H141" s="147"/>
    </row>
    <row r="142" spans="1:8" s="425" customFormat="1" ht="15" hidden="1">
      <c r="A142" s="212">
        <v>900</v>
      </c>
      <c r="B142" s="261">
        <v>90015</v>
      </c>
      <c r="C142" s="214"/>
      <c r="D142" s="215" t="s">
        <v>220</v>
      </c>
      <c r="E142" s="216">
        <f>E146</f>
        <v>18650</v>
      </c>
      <c r="F142" s="321">
        <v>0</v>
      </c>
      <c r="G142" s="230"/>
      <c r="H142" s="243"/>
    </row>
    <row r="143" spans="1:8" s="425" customFormat="1" ht="51" hidden="1">
      <c r="A143" s="212"/>
      <c r="B143" s="375"/>
      <c r="C143" s="214">
        <v>2010</v>
      </c>
      <c r="D143" s="215" t="s">
        <v>272</v>
      </c>
      <c r="E143" s="216">
        <v>0</v>
      </c>
      <c r="F143" s="321">
        <v>0</v>
      </c>
      <c r="G143" s="230" t="s">
        <v>350</v>
      </c>
      <c r="H143" s="202"/>
    </row>
    <row r="144" spans="1:8" s="425" customFormat="1" ht="15" hidden="1">
      <c r="A144" s="196"/>
      <c r="B144" s="354">
        <v>90095</v>
      </c>
      <c r="C144" s="198"/>
      <c r="D144" s="199" t="s">
        <v>180</v>
      </c>
      <c r="E144" s="221">
        <f>E145</f>
        <v>0</v>
      </c>
      <c r="F144" s="221">
        <f>F145</f>
        <v>0</v>
      </c>
      <c r="G144" s="426">
        <f>G145</f>
        <v>0</v>
      </c>
      <c r="H144" s="202"/>
    </row>
    <row r="145" spans="1:8" s="425" customFormat="1" ht="25.5" hidden="1">
      <c r="A145" s="196"/>
      <c r="B145" s="364"/>
      <c r="C145" s="198" t="s">
        <v>351</v>
      </c>
      <c r="D145" s="199" t="s">
        <v>352</v>
      </c>
      <c r="E145" s="221"/>
      <c r="F145" s="200"/>
      <c r="G145" s="201"/>
      <c r="H145" s="202"/>
    </row>
    <row r="146" spans="1:8" s="425" customFormat="1" ht="15.75" hidden="1" thickBot="1">
      <c r="A146" s="172"/>
      <c r="B146" s="416"/>
      <c r="C146" s="174" t="s">
        <v>257</v>
      </c>
      <c r="D146" s="309" t="s">
        <v>270</v>
      </c>
      <c r="E146" s="264">
        <v>18650</v>
      </c>
      <c r="F146" s="177">
        <v>0</v>
      </c>
      <c r="G146" s="178"/>
      <c r="H146" s="202"/>
    </row>
    <row r="147" spans="1:8" s="392" customFormat="1" ht="26.25" thickBot="1">
      <c r="A147" s="181">
        <v>921</v>
      </c>
      <c r="B147" s="310"/>
      <c r="C147" s="311"/>
      <c r="D147" s="305" t="s">
        <v>353</v>
      </c>
      <c r="E147" s="306">
        <f>E149+E148</f>
        <v>8074</v>
      </c>
      <c r="F147" s="306">
        <f>F149</f>
        <v>4103</v>
      </c>
      <c r="G147" s="313">
        <f>G149</f>
        <v>0</v>
      </c>
      <c r="H147" s="427">
        <f>F147/E147*100</f>
        <v>50.817438692098094</v>
      </c>
    </row>
    <row r="148" spans="1:8" s="392" customFormat="1" ht="15">
      <c r="A148" s="913">
        <v>921</v>
      </c>
      <c r="B148" s="914">
        <v>92116</v>
      </c>
      <c r="C148" s="915"/>
      <c r="D148" s="916" t="s">
        <v>222</v>
      </c>
      <c r="E148" s="917"/>
      <c r="F148" s="918"/>
      <c r="G148" s="919"/>
      <c r="H148" s="427"/>
    </row>
    <row r="149" spans="1:8" s="373" customFormat="1" ht="15">
      <c r="A149" s="428">
        <v>921</v>
      </c>
      <c r="B149" s="354">
        <v>92195</v>
      </c>
      <c r="C149" s="429"/>
      <c r="D149" s="430" t="s">
        <v>180</v>
      </c>
      <c r="E149" s="431">
        <f>SUM(E150:E152)</f>
        <v>8074</v>
      </c>
      <c r="F149" s="431">
        <f>SUM(F150:F152)</f>
        <v>4103</v>
      </c>
      <c r="G149" s="432"/>
      <c r="H149" s="202">
        <f>F149/E149*100</f>
        <v>50.817438692098094</v>
      </c>
    </row>
    <row r="150" spans="1:8" s="373" customFormat="1" ht="25.5">
      <c r="A150" s="428"/>
      <c r="B150" s="354"/>
      <c r="C150" s="429" t="s">
        <v>275</v>
      </c>
      <c r="D150" s="430" t="s">
        <v>354</v>
      </c>
      <c r="E150" s="431">
        <v>3600</v>
      </c>
      <c r="F150" s="433">
        <v>1250</v>
      </c>
      <c r="G150" s="432"/>
      <c r="H150" s="202">
        <f>F150/E150*100</f>
        <v>34.72222222222222</v>
      </c>
    </row>
    <row r="151" spans="1:8" s="373" customFormat="1" ht="15">
      <c r="A151" s="428"/>
      <c r="B151" s="354"/>
      <c r="C151" s="429" t="s">
        <v>257</v>
      </c>
      <c r="D151" s="430" t="s">
        <v>270</v>
      </c>
      <c r="E151" s="431">
        <v>1603</v>
      </c>
      <c r="F151" s="321">
        <v>2853</v>
      </c>
      <c r="G151" s="432"/>
      <c r="H151" s="202"/>
    </row>
    <row r="152" spans="1:8" s="373" customFormat="1" ht="38.25">
      <c r="A152" s="428"/>
      <c r="B152" s="364"/>
      <c r="C152" s="429">
        <v>2910</v>
      </c>
      <c r="D152" s="430" t="s">
        <v>355</v>
      </c>
      <c r="E152" s="431">
        <v>2871</v>
      </c>
      <c r="F152" s="433"/>
      <c r="G152" s="432"/>
      <c r="H152" s="202">
        <f>F152/E152*100</f>
        <v>0</v>
      </c>
    </row>
    <row r="153" spans="1:8" s="373" customFormat="1" ht="15.75" thickBot="1">
      <c r="A153" s="434">
        <v>926</v>
      </c>
      <c r="B153" s="279"/>
      <c r="C153" s="435"/>
      <c r="D153" s="436" t="s">
        <v>356</v>
      </c>
      <c r="E153" s="437">
        <f>(E154)</f>
        <v>0</v>
      </c>
      <c r="F153" s="437">
        <f>(F154)</f>
        <v>0</v>
      </c>
      <c r="G153" s="438">
        <f>(G154)</f>
        <v>0</v>
      </c>
      <c r="H153" s="439"/>
    </row>
    <row r="154" spans="1:8" s="373" customFormat="1" ht="15.75" hidden="1" thickBot="1">
      <c r="A154" s="440"/>
      <c r="B154" s="279">
        <v>92601</v>
      </c>
      <c r="C154" s="435"/>
      <c r="D154" s="441" t="s">
        <v>224</v>
      </c>
      <c r="E154" s="442"/>
      <c r="F154" s="443"/>
      <c r="G154" s="444"/>
      <c r="H154" s="243"/>
    </row>
    <row r="155" spans="1:8" s="373" customFormat="1" ht="15.75" hidden="1" thickBot="1">
      <c r="A155" s="445"/>
      <c r="B155" s="252"/>
      <c r="C155" s="446"/>
      <c r="D155" s="447"/>
      <c r="E155" s="448"/>
      <c r="F155" s="449"/>
      <c r="G155" s="269"/>
      <c r="H155" s="179"/>
    </row>
    <row r="156" spans="1:8" s="373" customFormat="1" ht="15.75" hidden="1" thickBot="1">
      <c r="A156" s="187">
        <v>1</v>
      </c>
      <c r="B156" s="450">
        <v>2</v>
      </c>
      <c r="C156" s="451">
        <v>3</v>
      </c>
      <c r="D156" s="452" t="s">
        <v>357</v>
      </c>
      <c r="E156" s="453">
        <v>5</v>
      </c>
      <c r="F156" s="454">
        <v>6</v>
      </c>
      <c r="G156" s="455">
        <v>7</v>
      </c>
      <c r="H156" s="456">
        <v>8</v>
      </c>
    </row>
    <row r="157" spans="1:8" s="373" customFormat="1" ht="51.75" hidden="1" thickBot="1">
      <c r="A157" s="445"/>
      <c r="B157" s="252"/>
      <c r="C157" s="457" t="s">
        <v>253</v>
      </c>
      <c r="D157" s="274" t="s">
        <v>358</v>
      </c>
      <c r="E157" s="421"/>
      <c r="F157" s="449"/>
      <c r="G157" s="269"/>
      <c r="H157" s="179"/>
    </row>
    <row r="158" spans="1:8" s="373" customFormat="1" ht="15" thickBot="1">
      <c r="A158" s="303" t="s">
        <v>359</v>
      </c>
      <c r="B158" s="304"/>
      <c r="C158" s="136"/>
      <c r="D158" s="458" t="s">
        <v>360</v>
      </c>
      <c r="E158" s="423">
        <f>E147+E141+E138+E120+E100+E94+E63+E60+E57+E48+E34+E19+E15+E9+E153</f>
        <v>57378343</v>
      </c>
      <c r="F158" s="423">
        <f>F147+F141+F138+F120+F100+F94+F63+F60+F57+F48+F34+F19+F15+F9+F153</f>
        <v>56474649</v>
      </c>
      <c r="G158" s="424">
        <f>(G9+G19+G34+G48+G57+G60+G63+G94+G100+G120+G141+G147+G153)</f>
        <v>2561119</v>
      </c>
      <c r="H158" s="385">
        <f>F158/E158*100</f>
        <v>98.4250259719072</v>
      </c>
    </row>
    <row r="159" spans="1:8" s="362" customFormat="1" ht="39">
      <c r="A159" s="459" t="s">
        <v>361</v>
      </c>
      <c r="B159" s="460"/>
      <c r="C159" s="300"/>
      <c r="D159" s="789" t="s">
        <v>362</v>
      </c>
      <c r="E159" s="461">
        <f>E161+E162+E163+E160</f>
        <v>26084012</v>
      </c>
      <c r="F159" s="461">
        <f>F161+F162+F163+F160</f>
        <v>7546908</v>
      </c>
      <c r="G159" s="462">
        <f>G161+G162+G165</f>
        <v>0</v>
      </c>
      <c r="H159" s="243">
        <f>F159/E159*100</f>
        <v>28.933079773157594</v>
      </c>
    </row>
    <row r="160" spans="1:8" s="362" customFormat="1" ht="39">
      <c r="A160" s="464"/>
      <c r="B160" s="465"/>
      <c r="C160" s="466">
        <v>903</v>
      </c>
      <c r="D160" s="790" t="s">
        <v>363</v>
      </c>
      <c r="E160" s="791">
        <v>16412861</v>
      </c>
      <c r="F160" s="463">
        <v>896913</v>
      </c>
      <c r="G160" s="792"/>
      <c r="H160" s="243">
        <f>F160/E160*100</f>
        <v>5.464696252530256</v>
      </c>
    </row>
    <row r="161" spans="1:8" s="362" customFormat="1" ht="65.25" customHeight="1">
      <c r="A161" s="464"/>
      <c r="B161" s="465"/>
      <c r="C161" s="466">
        <v>955</v>
      </c>
      <c r="D161" s="467" t="s">
        <v>364</v>
      </c>
      <c r="E161" s="468">
        <v>200000</v>
      </c>
      <c r="F161" s="473"/>
      <c r="G161" s="469"/>
      <c r="H161" s="202"/>
    </row>
    <row r="162" spans="1:8" s="362" customFormat="1" ht="15">
      <c r="A162" s="464"/>
      <c r="B162" s="465"/>
      <c r="C162" s="470">
        <v>957</v>
      </c>
      <c r="D162" s="471" t="s">
        <v>365</v>
      </c>
      <c r="E162" s="472">
        <v>8471151</v>
      </c>
      <c r="F162" s="473">
        <v>6649995</v>
      </c>
      <c r="G162" s="474"/>
      <c r="H162" s="202"/>
    </row>
    <row r="163" spans="1:8" s="362" customFormat="1" ht="27">
      <c r="A163" s="464"/>
      <c r="B163" s="465"/>
      <c r="C163" s="470">
        <v>952</v>
      </c>
      <c r="D163" s="471" t="s">
        <v>366</v>
      </c>
      <c r="E163" s="472">
        <v>1000000</v>
      </c>
      <c r="F163" s="473"/>
      <c r="G163" s="474"/>
      <c r="H163" s="202"/>
    </row>
    <row r="164" spans="1:8" s="362" customFormat="1" ht="15">
      <c r="A164" s="464"/>
      <c r="B164" s="465"/>
      <c r="C164" s="470"/>
      <c r="D164" s="471" t="s">
        <v>6</v>
      </c>
      <c r="E164" s="472"/>
      <c r="F164" s="473"/>
      <c r="G164" s="474"/>
      <c r="H164" s="202"/>
    </row>
    <row r="165" spans="1:8" s="362" customFormat="1" ht="15">
      <c r="A165" s="475"/>
      <c r="B165" s="476" t="s">
        <v>25</v>
      </c>
      <c r="C165" s="470"/>
      <c r="D165" s="471" t="s">
        <v>367</v>
      </c>
      <c r="E165" s="472">
        <v>1000000</v>
      </c>
      <c r="F165" s="473"/>
      <c r="G165" s="474"/>
      <c r="H165" s="202"/>
    </row>
    <row r="166" spans="1:8" s="362" customFormat="1" ht="15.75" thickBot="1">
      <c r="A166" s="477"/>
      <c r="B166" s="478"/>
      <c r="C166" s="479"/>
      <c r="D166" s="480"/>
      <c r="E166" s="481">
        <v>0</v>
      </c>
      <c r="F166" s="482"/>
      <c r="G166" s="483"/>
      <c r="H166" s="210"/>
    </row>
    <row r="167" spans="1:8" s="362" customFormat="1" ht="16.5" thickBot="1">
      <c r="A167" s="181" t="s">
        <v>368</v>
      </c>
      <c r="B167" s="484"/>
      <c r="C167" s="485"/>
      <c r="D167" s="486" t="s">
        <v>369</v>
      </c>
      <c r="E167" s="306">
        <f>E158+E159</f>
        <v>83462355</v>
      </c>
      <c r="F167" s="306">
        <f>F158+F159</f>
        <v>64021557</v>
      </c>
      <c r="G167" s="313">
        <f>G158+G159</f>
        <v>2561119</v>
      </c>
      <c r="H167" s="343">
        <f>F167/E167*100</f>
        <v>76.70710585628694</v>
      </c>
    </row>
    <row r="168" spans="1:6" ht="15">
      <c r="A168" s="487"/>
      <c r="F168" s="488"/>
    </row>
  </sheetData>
  <mergeCells count="4">
    <mergeCell ref="A5:A7"/>
    <mergeCell ref="B5:B7"/>
    <mergeCell ref="C5:C7"/>
    <mergeCell ref="D5:D7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portrait" paperSize="9" scale="99" r:id="rId1"/>
  <headerFooter alignWithMargins="0">
    <oddHeader>&amp;R&amp;9Załącznik nr &amp;A
do uchwały Rady Gminy nr ...............
z dnia ..............................</oddHeader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C19">
      <selection activeCell="H26" sqref="H26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175" t="s">
        <v>60</v>
      </c>
      <c r="B1" s="1175"/>
      <c r="C1" s="1175"/>
      <c r="D1" s="1175"/>
      <c r="E1" s="1175"/>
      <c r="F1" s="1175"/>
      <c r="G1" s="1175"/>
      <c r="H1" s="1175"/>
      <c r="I1" s="1175"/>
      <c r="J1" s="1175"/>
    </row>
    <row r="2" spans="1:10" ht="16.5">
      <c r="A2" s="1175" t="s">
        <v>110</v>
      </c>
      <c r="B2" s="1175"/>
      <c r="C2" s="1175"/>
      <c r="D2" s="1175"/>
      <c r="E2" s="1175"/>
      <c r="F2" s="1175"/>
      <c r="G2" s="1175"/>
      <c r="H2" s="1175"/>
      <c r="I2" s="1175"/>
      <c r="J2" s="1175"/>
    </row>
    <row r="3" spans="1:10" ht="6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9" t="s">
        <v>42</v>
      </c>
    </row>
    <row r="5" spans="1:11" ht="15" customHeight="1">
      <c r="A5" s="1137" t="s">
        <v>61</v>
      </c>
      <c r="B5" s="1137" t="s">
        <v>0</v>
      </c>
      <c r="C5" s="1138" t="s">
        <v>114</v>
      </c>
      <c r="D5" s="1176" t="s">
        <v>70</v>
      </c>
      <c r="E5" s="1177"/>
      <c r="F5" s="1177"/>
      <c r="G5" s="1178"/>
      <c r="H5" s="1138" t="s">
        <v>8</v>
      </c>
      <c r="I5" s="1138"/>
      <c r="J5" s="1138" t="s">
        <v>115</v>
      </c>
      <c r="K5" s="1138" t="s">
        <v>121</v>
      </c>
    </row>
    <row r="6" spans="1:11" ht="15" customHeight="1">
      <c r="A6" s="1137"/>
      <c r="B6" s="1137"/>
      <c r="C6" s="1138"/>
      <c r="D6" s="1138" t="s">
        <v>7</v>
      </c>
      <c r="E6" s="1171" t="s">
        <v>6</v>
      </c>
      <c r="F6" s="1172"/>
      <c r="G6" s="1173"/>
      <c r="H6" s="1138" t="s">
        <v>7</v>
      </c>
      <c r="I6" s="1138" t="s">
        <v>65</v>
      </c>
      <c r="J6" s="1138"/>
      <c r="K6" s="1138"/>
    </row>
    <row r="7" spans="1:11" ht="18" customHeight="1">
      <c r="A7" s="1137"/>
      <c r="B7" s="1137"/>
      <c r="C7" s="1138"/>
      <c r="D7" s="1138"/>
      <c r="E7" s="1179" t="s">
        <v>116</v>
      </c>
      <c r="F7" s="1171" t="s">
        <v>6</v>
      </c>
      <c r="G7" s="1173"/>
      <c r="H7" s="1138"/>
      <c r="I7" s="1138"/>
      <c r="J7" s="1138"/>
      <c r="K7" s="1138"/>
    </row>
    <row r="8" spans="1:11" ht="42" customHeight="1">
      <c r="A8" s="1137"/>
      <c r="B8" s="1137"/>
      <c r="C8" s="1138"/>
      <c r="D8" s="1138"/>
      <c r="E8" s="1180"/>
      <c r="F8" s="78" t="s">
        <v>113</v>
      </c>
      <c r="G8" s="78" t="s">
        <v>112</v>
      </c>
      <c r="H8" s="1138"/>
      <c r="I8" s="1138"/>
      <c r="J8" s="1138"/>
      <c r="K8" s="1138"/>
    </row>
    <row r="9" spans="1:11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</row>
    <row r="10" spans="1:11" ht="19.5" customHeight="1">
      <c r="A10" s="31" t="s">
        <v>10</v>
      </c>
      <c r="B10" s="18" t="s">
        <v>11</v>
      </c>
      <c r="C10" s="18"/>
      <c r="D10" s="18"/>
      <c r="E10" s="18"/>
      <c r="F10" s="18"/>
      <c r="G10" s="18"/>
      <c r="H10" s="18"/>
      <c r="I10" s="18"/>
      <c r="J10" s="18"/>
      <c r="K10" s="31" t="s">
        <v>48</v>
      </c>
    </row>
    <row r="11" spans="1:11" ht="19.5" customHeight="1">
      <c r="A11" s="32"/>
      <c r="B11" s="33" t="s">
        <v>72</v>
      </c>
      <c r="C11" s="19"/>
      <c r="D11" s="19"/>
      <c r="E11" s="19"/>
      <c r="F11" s="19"/>
      <c r="G11" s="19"/>
      <c r="H11" s="19"/>
      <c r="I11" s="19"/>
      <c r="J11" s="19"/>
      <c r="K11" s="32"/>
    </row>
    <row r="12" spans="1:11" ht="19.5" customHeight="1">
      <c r="A12" s="32"/>
      <c r="B12" s="34" t="s">
        <v>12</v>
      </c>
      <c r="C12" s="19"/>
      <c r="D12" s="19"/>
      <c r="E12" s="19"/>
      <c r="F12" s="19"/>
      <c r="G12" s="19"/>
      <c r="H12" s="19"/>
      <c r="I12" s="19"/>
      <c r="J12" s="19"/>
      <c r="K12" s="32" t="s">
        <v>48</v>
      </c>
    </row>
    <row r="13" spans="1:11" ht="19.5" customHeight="1">
      <c r="A13" s="32"/>
      <c r="B13" s="34" t="s">
        <v>13</v>
      </c>
      <c r="C13" s="19"/>
      <c r="D13" s="19"/>
      <c r="E13" s="19"/>
      <c r="F13" s="19"/>
      <c r="G13" s="19"/>
      <c r="H13" s="19"/>
      <c r="I13" s="19"/>
      <c r="J13" s="19"/>
      <c r="K13" s="32" t="s">
        <v>48</v>
      </c>
    </row>
    <row r="14" spans="1:11" ht="19.5" customHeight="1">
      <c r="A14" s="32"/>
      <c r="B14" s="34" t="s">
        <v>14</v>
      </c>
      <c r="C14" s="19"/>
      <c r="D14" s="19"/>
      <c r="E14" s="19"/>
      <c r="F14" s="19"/>
      <c r="G14" s="19"/>
      <c r="H14" s="19"/>
      <c r="I14" s="19"/>
      <c r="J14" s="19"/>
      <c r="K14" s="32" t="s">
        <v>48</v>
      </c>
    </row>
    <row r="15" spans="1:11" ht="19.5" customHeight="1">
      <c r="A15" s="35"/>
      <c r="B15" s="36" t="s">
        <v>1</v>
      </c>
      <c r="C15" s="20"/>
      <c r="D15" s="20"/>
      <c r="E15" s="20"/>
      <c r="F15" s="20"/>
      <c r="G15" s="20"/>
      <c r="H15" s="20"/>
      <c r="I15" s="20"/>
      <c r="J15" s="20"/>
      <c r="K15" s="35" t="s">
        <v>48</v>
      </c>
    </row>
    <row r="16" spans="1:11" ht="19.5" customHeight="1">
      <c r="A16" s="31" t="s">
        <v>16</v>
      </c>
      <c r="B16" s="18" t="s">
        <v>15</v>
      </c>
      <c r="C16" s="18"/>
      <c r="D16" s="18"/>
      <c r="E16" s="18"/>
      <c r="F16" s="31" t="s">
        <v>48</v>
      </c>
      <c r="G16" s="18"/>
      <c r="H16" s="18"/>
      <c r="I16" s="18"/>
      <c r="J16" s="18"/>
      <c r="K16" s="31" t="s">
        <v>48</v>
      </c>
    </row>
    <row r="17" spans="1:11" ht="19.5" customHeight="1">
      <c r="A17" s="32"/>
      <c r="B17" s="33" t="s">
        <v>72</v>
      </c>
      <c r="C17" s="19"/>
      <c r="D17" s="19"/>
      <c r="E17" s="19"/>
      <c r="F17" s="32"/>
      <c r="G17" s="19"/>
      <c r="H17" s="19"/>
      <c r="I17" s="19"/>
      <c r="J17" s="19"/>
      <c r="K17" s="32"/>
    </row>
    <row r="18" spans="1:11" ht="19.5" customHeight="1">
      <c r="A18" s="32"/>
      <c r="B18" s="34" t="s">
        <v>12</v>
      </c>
      <c r="C18" s="19"/>
      <c r="D18" s="19"/>
      <c r="E18" s="19"/>
      <c r="F18" s="32" t="s">
        <v>48</v>
      </c>
      <c r="G18" s="19"/>
      <c r="H18" s="19"/>
      <c r="I18" s="19"/>
      <c r="J18" s="19"/>
      <c r="K18" s="32" t="s">
        <v>48</v>
      </c>
    </row>
    <row r="19" spans="1:11" ht="19.5" customHeight="1">
      <c r="A19" s="32"/>
      <c r="B19" s="34" t="s">
        <v>13</v>
      </c>
      <c r="C19" s="19"/>
      <c r="D19" s="19"/>
      <c r="E19" s="19"/>
      <c r="F19" s="32" t="s">
        <v>48</v>
      </c>
      <c r="G19" s="19"/>
      <c r="H19" s="19"/>
      <c r="I19" s="19"/>
      <c r="J19" s="19"/>
      <c r="K19" s="32" t="s">
        <v>48</v>
      </c>
    </row>
    <row r="20" spans="1:11" ht="19.5" customHeight="1">
      <c r="A20" s="32"/>
      <c r="B20" s="34" t="s">
        <v>14</v>
      </c>
      <c r="C20" s="19"/>
      <c r="D20" s="19"/>
      <c r="E20" s="19"/>
      <c r="F20" s="32" t="s">
        <v>48</v>
      </c>
      <c r="G20" s="19"/>
      <c r="H20" s="19"/>
      <c r="I20" s="19"/>
      <c r="J20" s="19"/>
      <c r="K20" s="32" t="s">
        <v>48</v>
      </c>
    </row>
    <row r="21" spans="1:11" ht="19.5" customHeight="1">
      <c r="A21" s="35"/>
      <c r="B21" s="36" t="s">
        <v>1</v>
      </c>
      <c r="C21" s="20"/>
      <c r="D21" s="20"/>
      <c r="E21" s="20"/>
      <c r="F21" s="35" t="s">
        <v>48</v>
      </c>
      <c r="G21" s="20"/>
      <c r="H21" s="20"/>
      <c r="I21" s="20"/>
      <c r="J21" s="20"/>
      <c r="K21" s="35" t="s">
        <v>48</v>
      </c>
    </row>
    <row r="22" spans="1:11" ht="19.5" customHeight="1">
      <c r="A22" s="31" t="s">
        <v>17</v>
      </c>
      <c r="B22" s="77" t="s">
        <v>111</v>
      </c>
      <c r="C22" s="491">
        <f>C24+C25</f>
        <v>12424</v>
      </c>
      <c r="D22" s="491">
        <f>D24+D25</f>
        <v>20000</v>
      </c>
      <c r="E22" s="32">
        <v>0</v>
      </c>
      <c r="F22" s="32" t="s">
        <v>48</v>
      </c>
      <c r="G22" s="32" t="s">
        <v>48</v>
      </c>
      <c r="H22" s="491">
        <f>H24+H25</f>
        <v>32424</v>
      </c>
      <c r="I22" s="32" t="s">
        <v>48</v>
      </c>
      <c r="J22" s="18">
        <v>0</v>
      </c>
      <c r="K22" s="18"/>
    </row>
    <row r="23" spans="1:11" ht="19.5" customHeight="1">
      <c r="A23" s="19"/>
      <c r="B23" s="33" t="s">
        <v>72</v>
      </c>
      <c r="C23" s="492"/>
      <c r="D23" s="19"/>
      <c r="E23" s="32"/>
      <c r="F23" s="32"/>
      <c r="G23" s="32"/>
      <c r="H23" s="19"/>
      <c r="I23" s="32"/>
      <c r="J23" s="19"/>
      <c r="K23" s="19"/>
    </row>
    <row r="24" spans="1:11" ht="19.5" customHeight="1">
      <c r="A24" s="19"/>
      <c r="B24" s="34" t="s">
        <v>479</v>
      </c>
      <c r="C24" s="492">
        <v>10000</v>
      </c>
      <c r="D24" s="492">
        <v>12000</v>
      </c>
      <c r="E24" s="32">
        <v>0</v>
      </c>
      <c r="F24" s="32" t="s">
        <v>48</v>
      </c>
      <c r="G24" s="32" t="s">
        <v>48</v>
      </c>
      <c r="H24" s="492">
        <v>22000</v>
      </c>
      <c r="I24" s="32" t="s">
        <v>48</v>
      </c>
      <c r="J24" s="19">
        <v>0</v>
      </c>
      <c r="K24" s="19"/>
    </row>
    <row r="25" spans="1:11" ht="25.5">
      <c r="A25" s="19"/>
      <c r="B25" s="771" t="s">
        <v>480</v>
      </c>
      <c r="C25" s="492">
        <v>2424</v>
      </c>
      <c r="D25" s="492">
        <v>8000</v>
      </c>
      <c r="E25" s="32">
        <v>0</v>
      </c>
      <c r="F25" s="32" t="s">
        <v>48</v>
      </c>
      <c r="G25" s="32" t="s">
        <v>48</v>
      </c>
      <c r="H25" s="492">
        <v>10424</v>
      </c>
      <c r="I25" s="32" t="s">
        <v>48</v>
      </c>
      <c r="J25" s="19">
        <v>0</v>
      </c>
      <c r="K25" s="19"/>
    </row>
    <row r="26" spans="1:11" ht="19.5" customHeight="1">
      <c r="A26" s="19"/>
      <c r="B26" s="34" t="s">
        <v>14</v>
      </c>
      <c r="C26" s="19"/>
      <c r="D26" s="19"/>
      <c r="E26" s="32"/>
      <c r="F26" s="32" t="s">
        <v>48</v>
      </c>
      <c r="G26" s="32" t="s">
        <v>48</v>
      </c>
      <c r="H26" s="19"/>
      <c r="I26" s="32" t="s">
        <v>48</v>
      </c>
      <c r="J26" s="19"/>
      <c r="K26" s="19"/>
    </row>
    <row r="27" spans="1:11" ht="19.5" customHeight="1">
      <c r="A27" s="20"/>
      <c r="B27" s="36" t="s">
        <v>1</v>
      </c>
      <c r="C27" s="20"/>
      <c r="D27" s="20"/>
      <c r="E27" s="35"/>
      <c r="F27" s="35" t="s">
        <v>48</v>
      </c>
      <c r="G27" s="35" t="s">
        <v>48</v>
      </c>
      <c r="H27" s="20"/>
      <c r="I27" s="35" t="s">
        <v>48</v>
      </c>
      <c r="J27" s="20"/>
      <c r="K27" s="20"/>
    </row>
    <row r="28" spans="1:11" s="70" customFormat="1" ht="19.5" customHeight="1">
      <c r="A28" s="1174" t="s">
        <v>103</v>
      </c>
      <c r="B28" s="1174"/>
      <c r="C28" s="772">
        <f>C22</f>
        <v>12424</v>
      </c>
      <c r="D28" s="772">
        <f>D22</f>
        <v>20000</v>
      </c>
      <c r="E28" s="71"/>
      <c r="F28" s="71"/>
      <c r="G28" s="71"/>
      <c r="H28" s="772">
        <f>H22</f>
        <v>32424</v>
      </c>
      <c r="I28" s="71"/>
      <c r="J28" s="772">
        <v>0</v>
      </c>
      <c r="K28" s="71"/>
    </row>
    <row r="29" ht="4.5" customHeight="1"/>
    <row r="30" ht="12.75" customHeight="1">
      <c r="A30" s="79" t="s">
        <v>117</v>
      </c>
    </row>
    <row r="31" ht="14.25">
      <c r="A31" s="79" t="s">
        <v>119</v>
      </c>
    </row>
    <row r="32" ht="12.75">
      <c r="A32" s="79" t="s">
        <v>120</v>
      </c>
    </row>
    <row r="33" ht="12.75">
      <c r="A33" s="79" t="s">
        <v>118</v>
      </c>
    </row>
  </sheetData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G7" sqref="G7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181" t="s">
        <v>481</v>
      </c>
      <c r="B1" s="1181"/>
      <c r="C1" s="1181"/>
      <c r="D1" s="1181"/>
      <c r="E1" s="1181"/>
      <c r="F1" s="1181"/>
    </row>
    <row r="2" spans="5:6" ht="19.5" customHeight="1">
      <c r="E2" s="6"/>
      <c r="F2" s="6"/>
    </row>
    <row r="3" ht="19.5" customHeight="1">
      <c r="F3" s="11" t="s">
        <v>42</v>
      </c>
    </row>
    <row r="4" spans="1:6" ht="19.5" customHeight="1">
      <c r="A4" s="13" t="s">
        <v>61</v>
      </c>
      <c r="B4" s="13" t="s">
        <v>2</v>
      </c>
      <c r="C4" s="13" t="s">
        <v>3</v>
      </c>
      <c r="D4" s="13" t="s">
        <v>4</v>
      </c>
      <c r="E4" s="13" t="s">
        <v>45</v>
      </c>
      <c r="F4" s="13" t="s">
        <v>44</v>
      </c>
    </row>
    <row r="5" spans="1:6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25">
        <v>1</v>
      </c>
      <c r="B6" s="767">
        <v>921</v>
      </c>
      <c r="C6" s="25">
        <v>92116</v>
      </c>
      <c r="D6" s="25">
        <v>2480</v>
      </c>
      <c r="E6" s="25" t="s">
        <v>482</v>
      </c>
      <c r="F6" s="774">
        <v>116100</v>
      </c>
    </row>
    <row r="7" spans="1:6" ht="30" customHeight="1">
      <c r="A7" s="773">
        <v>2</v>
      </c>
      <c r="B7" s="777">
        <v>801</v>
      </c>
      <c r="C7" s="773">
        <v>80104</v>
      </c>
      <c r="D7" s="773">
        <v>2540</v>
      </c>
      <c r="E7" s="773" t="s">
        <v>485</v>
      </c>
      <c r="F7" s="775">
        <v>78173</v>
      </c>
    </row>
    <row r="8" spans="1:6" ht="30" customHeight="1">
      <c r="A8" s="773">
        <v>3</v>
      </c>
      <c r="B8" s="773"/>
      <c r="C8" s="773">
        <v>80104</v>
      </c>
      <c r="D8" s="773">
        <v>2540</v>
      </c>
      <c r="E8" s="773" t="s">
        <v>483</v>
      </c>
      <c r="F8" s="775">
        <v>332234</v>
      </c>
    </row>
    <row r="9" spans="1:6" ht="30" customHeight="1">
      <c r="A9" s="773">
        <v>4</v>
      </c>
      <c r="B9" s="773"/>
      <c r="C9" s="773">
        <v>80104</v>
      </c>
      <c r="D9" s="773">
        <v>2540</v>
      </c>
      <c r="E9" s="773" t="s">
        <v>484</v>
      </c>
      <c r="F9" s="775">
        <v>89899</v>
      </c>
    </row>
    <row r="10" spans="1:6" ht="30" customHeight="1">
      <c r="A10" s="27">
        <v>5</v>
      </c>
      <c r="B10" s="27"/>
      <c r="C10" s="773">
        <v>80104</v>
      </c>
      <c r="D10" s="27">
        <v>2540</v>
      </c>
      <c r="E10" s="27" t="s">
        <v>486</v>
      </c>
      <c r="F10" s="776">
        <v>175889</v>
      </c>
    </row>
    <row r="11" spans="1:6" ht="30" customHeight="1">
      <c r="A11" s="27"/>
      <c r="B11" s="27"/>
      <c r="C11" s="27"/>
      <c r="D11" s="27"/>
      <c r="E11" s="27"/>
      <c r="F11" s="27"/>
    </row>
    <row r="12" spans="1:6" ht="30" customHeight="1">
      <c r="A12" s="30"/>
      <c r="B12" s="30"/>
      <c r="C12" s="30"/>
      <c r="D12" s="30"/>
      <c r="E12" s="30"/>
      <c r="F12" s="30"/>
    </row>
    <row r="13" spans="1:6" ht="30" customHeight="1">
      <c r="A13" s="1182" t="s">
        <v>103</v>
      </c>
      <c r="B13" s="1183"/>
      <c r="C13" s="1183"/>
      <c r="D13" s="1183"/>
      <c r="E13" s="1184"/>
      <c r="F13" s="493">
        <f>F6+F7+F8+F9+F10</f>
        <v>792295</v>
      </c>
    </row>
    <row r="15" ht="12.75">
      <c r="A15" s="79"/>
    </row>
    <row r="16" ht="12.75">
      <c r="A16" s="76"/>
    </row>
    <row r="18" ht="12.75">
      <c r="A18" s="76"/>
    </row>
  </sheetData>
  <mergeCells count="2">
    <mergeCell ref="A1:F1"/>
    <mergeCell ref="A13:E13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F18" sqref="F18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6.625" style="0" customWidth="1"/>
    <col min="6" max="6" width="19.625" style="0" customWidth="1"/>
  </cols>
  <sheetData>
    <row r="1" spans="1:6" ht="48.75" customHeight="1">
      <c r="A1" s="1143" t="s">
        <v>627</v>
      </c>
      <c r="B1" s="1143"/>
      <c r="C1" s="1143"/>
      <c r="D1" s="1143"/>
      <c r="E1" s="1143"/>
      <c r="F1" s="1143"/>
    </row>
    <row r="2" spans="5:6" ht="19.5" customHeight="1">
      <c r="E2" s="6"/>
      <c r="F2" s="6"/>
    </row>
    <row r="3" spans="5:6" ht="19.5" customHeight="1">
      <c r="E3" s="1"/>
      <c r="F3" s="9" t="s">
        <v>42</v>
      </c>
    </row>
    <row r="4" spans="1:6" ht="19.5" customHeight="1">
      <c r="A4" s="13" t="s">
        <v>61</v>
      </c>
      <c r="B4" s="13" t="s">
        <v>2</v>
      </c>
      <c r="C4" s="13" t="s">
        <v>3</v>
      </c>
      <c r="D4" s="13" t="s">
        <v>4</v>
      </c>
      <c r="E4" s="13" t="s">
        <v>43</v>
      </c>
      <c r="F4" s="13" t="s">
        <v>44</v>
      </c>
    </row>
    <row r="5" spans="1:6" s="74" customFormat="1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785">
        <v>1</v>
      </c>
      <c r="B6" s="780">
        <v>852</v>
      </c>
      <c r="C6" s="785">
        <v>85295</v>
      </c>
      <c r="D6" s="37">
        <v>2820</v>
      </c>
      <c r="E6" s="779" t="s">
        <v>487</v>
      </c>
      <c r="F6" s="781">
        <v>55000</v>
      </c>
    </row>
    <row r="7" spans="1:6" ht="30" customHeight="1">
      <c r="A7" s="786">
        <v>2</v>
      </c>
      <c r="B7" s="784">
        <v>921</v>
      </c>
      <c r="C7" s="786">
        <v>92195</v>
      </c>
      <c r="D7" s="778">
        <v>2820</v>
      </c>
      <c r="E7" s="778" t="s">
        <v>488</v>
      </c>
      <c r="F7" s="782">
        <v>20000</v>
      </c>
    </row>
    <row r="8" spans="1:6" ht="30" customHeight="1">
      <c r="A8" s="786">
        <v>3</v>
      </c>
      <c r="B8" s="784">
        <v>921</v>
      </c>
      <c r="C8" s="786">
        <v>92195</v>
      </c>
      <c r="D8" s="778">
        <v>2820</v>
      </c>
      <c r="E8" s="778" t="s">
        <v>489</v>
      </c>
      <c r="F8" s="782">
        <v>12000</v>
      </c>
    </row>
    <row r="9" spans="1:6" ht="30" customHeight="1">
      <c r="A9" s="786">
        <v>4</v>
      </c>
      <c r="B9" s="784">
        <v>921</v>
      </c>
      <c r="C9" s="786">
        <v>92195</v>
      </c>
      <c r="D9" s="778">
        <v>2820</v>
      </c>
      <c r="E9" s="778" t="s">
        <v>577</v>
      </c>
      <c r="F9" s="782">
        <v>26000</v>
      </c>
    </row>
    <row r="10" spans="1:6" ht="30" customHeight="1">
      <c r="A10" s="786">
        <v>5</v>
      </c>
      <c r="B10" s="784">
        <v>921</v>
      </c>
      <c r="C10" s="786">
        <v>92195</v>
      </c>
      <c r="D10" s="778">
        <v>2820</v>
      </c>
      <c r="E10" s="778" t="s">
        <v>490</v>
      </c>
      <c r="F10" s="782">
        <v>40000</v>
      </c>
    </row>
    <row r="11" spans="1:6" ht="30" customHeight="1">
      <c r="A11" s="787">
        <v>6</v>
      </c>
      <c r="B11" s="784">
        <v>921</v>
      </c>
      <c r="C11" s="786">
        <v>92195</v>
      </c>
      <c r="D11" s="778">
        <v>2820</v>
      </c>
      <c r="E11" s="38" t="s">
        <v>610</v>
      </c>
      <c r="F11" s="783">
        <v>9000</v>
      </c>
    </row>
    <row r="12" spans="1:6" ht="30" customHeight="1">
      <c r="A12" s="787">
        <v>7</v>
      </c>
      <c r="B12" s="784">
        <v>921</v>
      </c>
      <c r="C12" s="786">
        <v>92195</v>
      </c>
      <c r="D12" s="38">
        <v>2820</v>
      </c>
      <c r="E12" s="38" t="s">
        <v>491</v>
      </c>
      <c r="F12" s="783">
        <v>6000</v>
      </c>
    </row>
    <row r="13" spans="1:6" ht="30" customHeight="1">
      <c r="A13" s="787">
        <v>8</v>
      </c>
      <c r="B13" s="784">
        <v>921</v>
      </c>
      <c r="C13" s="786">
        <v>92195</v>
      </c>
      <c r="D13" s="38">
        <v>2820</v>
      </c>
      <c r="E13" s="38" t="s">
        <v>492</v>
      </c>
      <c r="F13" s="783">
        <v>5000</v>
      </c>
    </row>
    <row r="14" spans="1:6" ht="30" customHeight="1">
      <c r="A14" s="787">
        <v>9</v>
      </c>
      <c r="B14" s="784">
        <v>926</v>
      </c>
      <c r="C14" s="786">
        <v>92605</v>
      </c>
      <c r="D14" s="38">
        <v>2820</v>
      </c>
      <c r="E14" s="38" t="s">
        <v>493</v>
      </c>
      <c r="F14" s="783">
        <v>450000</v>
      </c>
    </row>
    <row r="15" spans="1:6" ht="30" customHeight="1">
      <c r="A15" s="787">
        <v>10</v>
      </c>
      <c r="B15" s="788">
        <v>926</v>
      </c>
      <c r="C15" s="787">
        <v>92605</v>
      </c>
      <c r="D15" s="38">
        <v>2820</v>
      </c>
      <c r="E15" s="38" t="s">
        <v>494</v>
      </c>
      <c r="F15" s="783">
        <v>30000</v>
      </c>
    </row>
    <row r="16" spans="1:6" ht="30" customHeight="1">
      <c r="A16" s="787">
        <v>11</v>
      </c>
      <c r="B16" s="788">
        <v>926</v>
      </c>
      <c r="C16" s="787">
        <v>92605</v>
      </c>
      <c r="D16" s="38">
        <v>2820</v>
      </c>
      <c r="E16" s="38" t="s">
        <v>495</v>
      </c>
      <c r="F16" s="783">
        <v>35000</v>
      </c>
    </row>
    <row r="17" spans="1:6" ht="30" customHeight="1">
      <c r="A17" s="1182" t="s">
        <v>103</v>
      </c>
      <c r="B17" s="1183"/>
      <c r="C17" s="1183"/>
      <c r="D17" s="1183"/>
      <c r="E17" s="1184"/>
      <c r="F17" s="493">
        <f>SUM(F6:F16)</f>
        <v>688000</v>
      </c>
    </row>
    <row r="19" ht="12.75">
      <c r="A19" s="76"/>
    </row>
  </sheetData>
  <mergeCells count="2">
    <mergeCell ref="A1:F1"/>
    <mergeCell ref="A17:E17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4">
      <selection activeCell="C15" sqref="C15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042" t="s">
        <v>40</v>
      </c>
      <c r="B1" s="1042"/>
      <c r="C1" s="1042"/>
      <c r="D1" s="6"/>
      <c r="E1" s="6"/>
      <c r="F1" s="6"/>
      <c r="G1" s="6"/>
      <c r="H1" s="6"/>
      <c r="I1" s="6"/>
      <c r="J1" s="6"/>
    </row>
    <row r="2" spans="1:7" ht="19.5" customHeight="1">
      <c r="A2" s="1042" t="s">
        <v>46</v>
      </c>
      <c r="B2" s="1042"/>
      <c r="C2" s="1042"/>
      <c r="D2" s="6"/>
      <c r="E2" s="6"/>
      <c r="F2" s="6"/>
      <c r="G2" s="6"/>
    </row>
    <row r="4" ht="12.75">
      <c r="C4" s="9" t="s">
        <v>42</v>
      </c>
    </row>
    <row r="5" spans="1:10" ht="19.5" customHeight="1">
      <c r="A5" s="13" t="s">
        <v>61</v>
      </c>
      <c r="B5" s="13" t="s">
        <v>0</v>
      </c>
      <c r="C5" s="13" t="s">
        <v>58</v>
      </c>
      <c r="D5" s="7"/>
      <c r="E5" s="7"/>
      <c r="F5" s="7"/>
      <c r="G5" s="7"/>
      <c r="H5" s="7"/>
      <c r="I5" s="8"/>
      <c r="J5" s="8"/>
    </row>
    <row r="6" spans="1:10" ht="19.5" customHeight="1">
      <c r="A6" s="22" t="s">
        <v>10</v>
      </c>
      <c r="B6" s="39" t="s">
        <v>64</v>
      </c>
      <c r="C6" s="800">
        <v>2760</v>
      </c>
      <c r="D6" s="7"/>
      <c r="E6" s="7"/>
      <c r="F6" s="7"/>
      <c r="G6" s="7"/>
      <c r="H6" s="7"/>
      <c r="I6" s="8"/>
      <c r="J6" s="8"/>
    </row>
    <row r="7" spans="1:10" ht="19.5" customHeight="1">
      <c r="A7" s="22" t="s">
        <v>16</v>
      </c>
      <c r="B7" s="39" t="s">
        <v>9</v>
      </c>
      <c r="C7" s="800">
        <f>C8+C9</f>
        <v>26852</v>
      </c>
      <c r="D7" s="7"/>
      <c r="E7" s="7"/>
      <c r="F7" s="7"/>
      <c r="G7" s="7"/>
      <c r="H7" s="7"/>
      <c r="I7" s="8"/>
      <c r="J7" s="8"/>
    </row>
    <row r="8" spans="1:10" ht="19.5" customHeight="1">
      <c r="A8" s="40" t="s">
        <v>12</v>
      </c>
      <c r="B8" s="41" t="s">
        <v>507</v>
      </c>
      <c r="C8" s="801">
        <v>26852</v>
      </c>
      <c r="D8" s="7"/>
      <c r="E8" s="7"/>
      <c r="F8" s="7"/>
      <c r="G8" s="7"/>
      <c r="H8" s="7"/>
      <c r="I8" s="8"/>
      <c r="J8" s="8"/>
    </row>
    <row r="9" spans="1:10" ht="19.5" customHeight="1">
      <c r="A9" s="26" t="s">
        <v>13</v>
      </c>
      <c r="B9" s="42"/>
      <c r="C9" s="802"/>
      <c r="D9" s="7"/>
      <c r="E9" s="7"/>
      <c r="F9" s="7"/>
      <c r="G9" s="7"/>
      <c r="H9" s="7"/>
      <c r="I9" s="8"/>
      <c r="J9" s="8"/>
    </row>
    <row r="10" spans="1:10" ht="19.5" customHeight="1">
      <c r="A10" s="29" t="s">
        <v>14</v>
      </c>
      <c r="B10" s="43"/>
      <c r="C10" s="29"/>
      <c r="D10" s="7"/>
      <c r="E10" s="7"/>
      <c r="F10" s="7"/>
      <c r="G10" s="7"/>
      <c r="H10" s="7"/>
      <c r="I10" s="8"/>
      <c r="J10" s="8"/>
    </row>
    <row r="11" spans="1:10" ht="19.5" customHeight="1">
      <c r="A11" s="22" t="s">
        <v>17</v>
      </c>
      <c r="B11" s="39" t="s">
        <v>8</v>
      </c>
      <c r="C11" s="800">
        <f>C12+C15</f>
        <v>29075</v>
      </c>
      <c r="D11" s="7"/>
      <c r="E11" s="7"/>
      <c r="F11" s="7"/>
      <c r="G11" s="7"/>
      <c r="H11" s="7"/>
      <c r="I11" s="8"/>
      <c r="J11" s="8"/>
    </row>
    <row r="12" spans="1:10" ht="19.5" customHeight="1">
      <c r="A12" s="24" t="s">
        <v>12</v>
      </c>
      <c r="B12" s="44" t="s">
        <v>38</v>
      </c>
      <c r="C12" s="803">
        <f>C13+C14</f>
        <v>29075</v>
      </c>
      <c r="D12" s="7"/>
      <c r="E12" s="7"/>
      <c r="F12" s="7"/>
      <c r="G12" s="7"/>
      <c r="H12" s="7"/>
      <c r="I12" s="8"/>
      <c r="J12" s="8"/>
    </row>
    <row r="13" spans="1:10" ht="15" customHeight="1">
      <c r="A13" s="26"/>
      <c r="B13" s="42" t="s">
        <v>508</v>
      </c>
      <c r="C13" s="802">
        <v>1950</v>
      </c>
      <c r="D13" s="7"/>
      <c r="E13" s="7"/>
      <c r="F13" s="7"/>
      <c r="G13" s="7"/>
      <c r="H13" s="7"/>
      <c r="I13" s="8"/>
      <c r="J13" s="8"/>
    </row>
    <row r="14" spans="1:10" ht="15" customHeight="1">
      <c r="A14" s="26"/>
      <c r="B14" s="42" t="s">
        <v>509</v>
      </c>
      <c r="C14" s="802">
        <v>27125</v>
      </c>
      <c r="D14" s="7"/>
      <c r="E14" s="7"/>
      <c r="F14" s="7"/>
      <c r="G14" s="7"/>
      <c r="H14" s="7"/>
      <c r="I14" s="8"/>
      <c r="J14" s="8"/>
    </row>
    <row r="15" spans="1:10" ht="19.5" customHeight="1">
      <c r="A15" s="26" t="s">
        <v>13</v>
      </c>
      <c r="B15" s="42" t="s">
        <v>41</v>
      </c>
      <c r="C15" s="26"/>
      <c r="D15" s="7"/>
      <c r="E15" s="7"/>
      <c r="F15" s="7"/>
      <c r="G15" s="7"/>
      <c r="H15" s="7"/>
      <c r="I15" s="8"/>
      <c r="J15" s="8"/>
    </row>
    <row r="16" spans="1:10" ht="15">
      <c r="A16" s="26"/>
      <c r="B16" s="45"/>
      <c r="C16" s="26"/>
      <c r="D16" s="7"/>
      <c r="E16" s="7"/>
      <c r="F16" s="7"/>
      <c r="G16" s="7"/>
      <c r="H16" s="7"/>
      <c r="I16" s="8"/>
      <c r="J16" s="8"/>
    </row>
    <row r="17" spans="1:10" ht="15" customHeight="1">
      <c r="A17" s="29"/>
      <c r="B17" s="46"/>
      <c r="C17" s="29"/>
      <c r="D17" s="7"/>
      <c r="E17" s="7"/>
      <c r="F17" s="7"/>
      <c r="G17" s="7"/>
      <c r="H17" s="7"/>
      <c r="I17" s="8"/>
      <c r="J17" s="8"/>
    </row>
    <row r="18" spans="1:10" ht="19.5" customHeight="1">
      <c r="A18" s="22" t="s">
        <v>39</v>
      </c>
      <c r="B18" s="39" t="s">
        <v>66</v>
      </c>
      <c r="C18" s="804">
        <f>C6+C7-C11</f>
        <v>537</v>
      </c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7"/>
      <c r="B20" s="7"/>
      <c r="C20" s="7"/>
      <c r="D20" s="7"/>
      <c r="E20" s="7"/>
      <c r="F20" s="7"/>
      <c r="G20" s="7"/>
      <c r="H20" s="7"/>
      <c r="I20" s="8"/>
      <c r="J20" s="8"/>
    </row>
    <row r="21" spans="1:10" ht="15">
      <c r="A21" s="7"/>
      <c r="B21" s="7"/>
      <c r="C21" s="7"/>
      <c r="D21" s="7"/>
      <c r="E21" s="7"/>
      <c r="F21" s="7"/>
      <c r="G21" s="7"/>
      <c r="H21" s="7"/>
      <c r="I21" s="8"/>
      <c r="J21" s="8"/>
    </row>
    <row r="22" spans="1:10" ht="15">
      <c r="A22" s="7"/>
      <c r="B22" s="7"/>
      <c r="C22" s="7"/>
      <c r="D22" s="7"/>
      <c r="E22" s="7"/>
      <c r="F22" s="7"/>
      <c r="G22" s="7"/>
      <c r="H22" s="7"/>
      <c r="I22" s="8"/>
      <c r="J22" s="8"/>
    </row>
    <row r="23" spans="1:10" ht="15">
      <c r="A23" s="7"/>
      <c r="B23" s="7"/>
      <c r="C23" s="7"/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39"/>
  <sheetViews>
    <sheetView showGridLines="0" tabSelected="1" workbookViewId="0" topLeftCell="C1">
      <selection activeCell="E34" sqref="E34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4.875" style="0" customWidth="1"/>
    <col min="4" max="4" width="13.125" style="0" customWidth="1"/>
    <col min="5" max="5" width="13.25390625" style="0" customWidth="1"/>
    <col min="6" max="6" width="13.875" style="0" customWidth="1"/>
    <col min="7" max="7" width="13.375" style="0" customWidth="1"/>
    <col min="8" max="8" width="13.25390625" style="0" customWidth="1"/>
    <col min="9" max="9" width="12.875" style="0" customWidth="1"/>
  </cols>
  <sheetData>
    <row r="1" spans="1:9" ht="18">
      <c r="A1" s="1042" t="s">
        <v>154</v>
      </c>
      <c r="B1" s="1042"/>
      <c r="C1" s="1042"/>
      <c r="D1" s="1042"/>
      <c r="E1" s="1042"/>
      <c r="F1" s="1042"/>
      <c r="G1" s="1042"/>
      <c r="H1" s="1042"/>
      <c r="I1" s="1042"/>
    </row>
    <row r="2" spans="1:9" ht="9" customHeight="1">
      <c r="A2" s="6"/>
      <c r="B2" s="6"/>
      <c r="C2" s="6"/>
      <c r="D2" s="6"/>
      <c r="E2" s="6"/>
      <c r="F2" s="6"/>
      <c r="G2" s="6"/>
      <c r="H2" s="6"/>
      <c r="I2" s="6"/>
    </row>
    <row r="3" spans="2:9" ht="12.75">
      <c r="B3" t="s">
        <v>71</v>
      </c>
      <c r="I3" s="69" t="s">
        <v>42</v>
      </c>
    </row>
    <row r="4" spans="1:9" s="57" customFormat="1" ht="35.25" customHeight="1">
      <c r="A4" s="1043" t="s">
        <v>61</v>
      </c>
      <c r="B4" s="1043" t="s">
        <v>0</v>
      </c>
      <c r="C4" s="1185" t="s">
        <v>93</v>
      </c>
      <c r="D4" s="1187" t="s">
        <v>83</v>
      </c>
      <c r="E4" s="1187"/>
      <c r="F4" s="1187"/>
      <c r="G4" s="1187"/>
      <c r="H4" s="1187"/>
      <c r="I4" s="1187"/>
    </row>
    <row r="5" spans="1:9" s="57" customFormat="1" ht="23.25" customHeight="1">
      <c r="A5" s="1043"/>
      <c r="B5" s="1043"/>
      <c r="C5" s="1186"/>
      <c r="D5" s="66">
        <v>2007</v>
      </c>
      <c r="E5" s="66">
        <v>2008</v>
      </c>
      <c r="F5" s="66">
        <v>2009</v>
      </c>
      <c r="G5" s="66">
        <v>2010</v>
      </c>
      <c r="H5" s="66">
        <v>2011</v>
      </c>
      <c r="I5" s="66">
        <v>2012</v>
      </c>
    </row>
    <row r="6" spans="1:9" s="65" customFormat="1" ht="8.25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</row>
    <row r="7" spans="1:9" s="57" customFormat="1" ht="22.5" customHeight="1">
      <c r="A7" s="53" t="s">
        <v>12</v>
      </c>
      <c r="B7" s="68" t="s">
        <v>124</v>
      </c>
      <c r="C7" s="810">
        <f aca="true" t="shared" si="0" ref="C7:I7">C8+C14+C21</f>
        <v>4280866</v>
      </c>
      <c r="D7" s="810">
        <f t="shared" si="0"/>
        <v>4280866</v>
      </c>
      <c r="E7" s="810">
        <f t="shared" si="0"/>
        <v>0</v>
      </c>
      <c r="F7" s="810">
        <f t="shared" si="0"/>
        <v>0</v>
      </c>
      <c r="G7" s="810">
        <f t="shared" si="0"/>
        <v>0</v>
      </c>
      <c r="H7" s="810">
        <f t="shared" si="0"/>
        <v>0</v>
      </c>
      <c r="I7" s="810">
        <f t="shared" si="0"/>
        <v>0</v>
      </c>
    </row>
    <row r="8" spans="1:9" s="54" customFormat="1" ht="15" customHeight="1">
      <c r="A8" s="58" t="s">
        <v>74</v>
      </c>
      <c r="B8" s="60" t="s">
        <v>146</v>
      </c>
      <c r="C8" s="806">
        <f aca="true" t="shared" si="1" ref="C8:I8">SUM(C9:C13)</f>
        <v>0</v>
      </c>
      <c r="D8" s="806">
        <f t="shared" si="1"/>
        <v>0</v>
      </c>
      <c r="E8" s="806">
        <f t="shared" si="1"/>
        <v>0</v>
      </c>
      <c r="F8" s="806">
        <f t="shared" si="1"/>
        <v>0</v>
      </c>
      <c r="G8" s="806">
        <f t="shared" si="1"/>
        <v>0</v>
      </c>
      <c r="H8" s="806">
        <f t="shared" si="1"/>
        <v>0</v>
      </c>
      <c r="I8" s="806">
        <f t="shared" si="1"/>
        <v>0</v>
      </c>
    </row>
    <row r="9" spans="1:9" s="54" customFormat="1" ht="15" customHeight="1">
      <c r="A9" s="63" t="s">
        <v>129</v>
      </c>
      <c r="B9" s="61" t="s">
        <v>84</v>
      </c>
      <c r="C9" s="806"/>
      <c r="D9" s="806"/>
      <c r="E9" s="806"/>
      <c r="F9" s="50"/>
      <c r="G9" s="806"/>
      <c r="H9" s="806"/>
      <c r="I9" s="50"/>
    </row>
    <row r="10" spans="1:9" s="54" customFormat="1" ht="15" customHeight="1">
      <c r="A10" s="63" t="s">
        <v>130</v>
      </c>
      <c r="B10" s="61" t="s">
        <v>85</v>
      </c>
      <c r="C10" s="50"/>
      <c r="D10" s="50"/>
      <c r="E10" s="50"/>
      <c r="F10" s="50"/>
      <c r="G10" s="50"/>
      <c r="H10" s="50"/>
      <c r="I10" s="50"/>
    </row>
    <row r="11" spans="1:9" s="54" customFormat="1" ht="15" customHeight="1">
      <c r="A11" s="63" t="s">
        <v>131</v>
      </c>
      <c r="B11" s="61" t="s">
        <v>86</v>
      </c>
      <c r="C11" s="50"/>
      <c r="D11" s="50"/>
      <c r="E11" s="50"/>
      <c r="F11" s="50"/>
      <c r="G11" s="50"/>
      <c r="H11" s="50"/>
      <c r="I11" s="50"/>
    </row>
    <row r="12" spans="1:9" s="54" customFormat="1" ht="15" customHeight="1">
      <c r="A12" s="63" t="s">
        <v>587</v>
      </c>
      <c r="B12" s="61" t="s">
        <v>590</v>
      </c>
      <c r="C12" s="50"/>
      <c r="D12" s="50"/>
      <c r="E12" s="806"/>
      <c r="F12" s="806"/>
      <c r="G12" s="806">
        <v>0</v>
      </c>
      <c r="H12" s="50"/>
      <c r="I12" s="50"/>
    </row>
    <row r="13" spans="1:9" s="54" customFormat="1" ht="15" customHeight="1">
      <c r="A13" s="63" t="s">
        <v>586</v>
      </c>
      <c r="B13" s="61" t="s">
        <v>591</v>
      </c>
      <c r="C13" s="50"/>
      <c r="D13" s="50"/>
      <c r="E13" s="50"/>
      <c r="F13" s="50"/>
      <c r="G13" s="50"/>
      <c r="H13" s="50"/>
      <c r="I13" s="50"/>
    </row>
    <row r="14" spans="1:9" s="54" customFormat="1" ht="15" customHeight="1">
      <c r="A14" s="58" t="s">
        <v>75</v>
      </c>
      <c r="B14" s="60" t="s">
        <v>147</v>
      </c>
      <c r="C14" s="806">
        <f>C15+C16+C18+C19+C20</f>
        <v>0</v>
      </c>
      <c r="D14" s="806">
        <f>D15+D16+D18+D19+D20</f>
        <v>0</v>
      </c>
      <c r="E14" s="806">
        <f>E15+E16+E18</f>
        <v>0</v>
      </c>
      <c r="F14" s="806">
        <f>F15+F16+F18</f>
        <v>0</v>
      </c>
      <c r="G14" s="806">
        <f>G15+G16+G18</f>
        <v>0</v>
      </c>
      <c r="H14" s="806">
        <f>H15+H16+H18</f>
        <v>0</v>
      </c>
      <c r="I14" s="806">
        <f>I15+I16+I18</f>
        <v>0</v>
      </c>
    </row>
    <row r="15" spans="1:9" s="54" customFormat="1" ht="15" customHeight="1">
      <c r="A15" s="63" t="s">
        <v>132</v>
      </c>
      <c r="B15" s="61" t="s">
        <v>87</v>
      </c>
      <c r="C15" s="806"/>
      <c r="D15" s="50"/>
      <c r="E15" s="806">
        <v>0</v>
      </c>
      <c r="F15" s="806"/>
      <c r="G15" s="806"/>
      <c r="H15" s="806"/>
      <c r="I15" s="806"/>
    </row>
    <row r="16" spans="1:9" s="54" customFormat="1" ht="15" customHeight="1">
      <c r="A16" s="63" t="s">
        <v>133</v>
      </c>
      <c r="B16" s="61" t="s">
        <v>88</v>
      </c>
      <c r="C16" s="50"/>
      <c r="D16" s="50"/>
      <c r="E16" s="50"/>
      <c r="F16" s="50"/>
      <c r="G16" s="50"/>
      <c r="H16" s="50"/>
      <c r="I16" s="50"/>
    </row>
    <row r="17" spans="1:9" s="54" customFormat="1" ht="15" customHeight="1">
      <c r="A17" s="63"/>
      <c r="B17" s="62" t="s">
        <v>89</v>
      </c>
      <c r="C17" s="50"/>
      <c r="D17" s="50"/>
      <c r="E17" s="50"/>
      <c r="F17" s="50"/>
      <c r="G17" s="50"/>
      <c r="H17" s="50"/>
      <c r="I17" s="50"/>
    </row>
    <row r="18" spans="1:9" s="54" customFormat="1" ht="15" customHeight="1">
      <c r="A18" s="63" t="s">
        <v>134</v>
      </c>
      <c r="B18" s="61" t="s">
        <v>73</v>
      </c>
      <c r="C18" s="50"/>
      <c r="D18" s="50"/>
      <c r="E18" s="50"/>
      <c r="F18" s="50"/>
      <c r="G18" s="50"/>
      <c r="H18" s="50"/>
      <c r="I18" s="50"/>
    </row>
    <row r="19" spans="1:9" s="54" customFormat="1" ht="15" customHeight="1">
      <c r="A19" s="63" t="s">
        <v>588</v>
      </c>
      <c r="B19" s="61" t="s">
        <v>590</v>
      </c>
      <c r="C19" s="50"/>
      <c r="D19" s="806"/>
      <c r="E19" s="50"/>
      <c r="F19" s="50"/>
      <c r="G19" s="50"/>
      <c r="H19" s="50"/>
      <c r="I19" s="50"/>
    </row>
    <row r="20" spans="1:9" s="54" customFormat="1" ht="15" customHeight="1">
      <c r="A20" s="63" t="s">
        <v>589</v>
      </c>
      <c r="B20" s="61" t="s">
        <v>591</v>
      </c>
      <c r="C20" s="50"/>
      <c r="D20" s="50"/>
      <c r="E20" s="50"/>
      <c r="F20" s="50"/>
      <c r="G20" s="50"/>
      <c r="H20" s="50"/>
      <c r="I20" s="50"/>
    </row>
    <row r="21" spans="1:9" s="54" customFormat="1" ht="15" customHeight="1">
      <c r="A21" s="58" t="s">
        <v>76</v>
      </c>
      <c r="B21" s="60" t="s">
        <v>90</v>
      </c>
      <c r="C21" s="816">
        <f aca="true" t="shared" si="2" ref="C21:I21">C22+C23</f>
        <v>4280866</v>
      </c>
      <c r="D21" s="816">
        <f t="shared" si="2"/>
        <v>4280866</v>
      </c>
      <c r="E21" s="816">
        <f t="shared" si="2"/>
        <v>0</v>
      </c>
      <c r="F21" s="816">
        <f t="shared" si="2"/>
        <v>0</v>
      </c>
      <c r="G21" s="816">
        <f t="shared" si="2"/>
        <v>0</v>
      </c>
      <c r="H21" s="816">
        <f t="shared" si="2"/>
        <v>0</v>
      </c>
      <c r="I21" s="816">
        <f t="shared" si="2"/>
        <v>0</v>
      </c>
    </row>
    <row r="22" spans="1:9" s="54" customFormat="1" ht="15" customHeight="1">
      <c r="A22" s="63" t="s">
        <v>148</v>
      </c>
      <c r="B22" s="81" t="s">
        <v>150</v>
      </c>
      <c r="C22" s="809">
        <v>3383953</v>
      </c>
      <c r="D22" s="809">
        <v>4280866</v>
      </c>
      <c r="E22" s="81"/>
      <c r="F22" s="81"/>
      <c r="G22" s="81"/>
      <c r="H22" s="81"/>
      <c r="I22" s="81"/>
    </row>
    <row r="23" spans="1:9" s="54" customFormat="1" ht="15" customHeight="1">
      <c r="A23" s="63" t="s">
        <v>149</v>
      </c>
      <c r="B23" s="81" t="s">
        <v>151</v>
      </c>
      <c r="C23" s="815">
        <v>896913</v>
      </c>
      <c r="D23" s="815"/>
      <c r="E23" s="81"/>
      <c r="F23" s="81"/>
      <c r="G23" s="81"/>
      <c r="H23" s="81"/>
      <c r="I23" s="81"/>
    </row>
    <row r="24" spans="1:9" s="57" customFormat="1" ht="22.5" customHeight="1">
      <c r="A24" s="53">
        <v>2</v>
      </c>
      <c r="B24" s="68" t="s">
        <v>593</v>
      </c>
      <c r="C24" s="810">
        <f>C25+C29+C30+C31</f>
        <v>0</v>
      </c>
      <c r="D24" s="810">
        <v>4280866</v>
      </c>
      <c r="E24" s="810">
        <f>E25+E29+E30</f>
        <v>0</v>
      </c>
      <c r="F24" s="810">
        <f>F25+F29+F30</f>
        <v>0</v>
      </c>
      <c r="G24" s="810">
        <f>G25+G29+G30</f>
        <v>0</v>
      </c>
      <c r="H24" s="810">
        <f>H25+H29+H30</f>
        <v>0</v>
      </c>
      <c r="I24" s="810">
        <f>I25+I29+I30</f>
        <v>0</v>
      </c>
    </row>
    <row r="25" spans="1:9" s="57" customFormat="1" ht="15" customHeight="1">
      <c r="A25" s="53" t="s">
        <v>77</v>
      </c>
      <c r="B25" s="68" t="s">
        <v>144</v>
      </c>
      <c r="C25" s="808">
        <f aca="true" t="shared" si="3" ref="C25:I25">C26+C27+C28</f>
        <v>0</v>
      </c>
      <c r="D25" s="808">
        <f t="shared" si="3"/>
        <v>0</v>
      </c>
      <c r="E25" s="808">
        <f t="shared" si="3"/>
        <v>0</v>
      </c>
      <c r="F25" s="808">
        <f t="shared" si="3"/>
        <v>0</v>
      </c>
      <c r="G25" s="808">
        <f t="shared" si="3"/>
        <v>0</v>
      </c>
      <c r="H25" s="808">
        <f t="shared" si="3"/>
        <v>0</v>
      </c>
      <c r="I25" s="808">
        <f t="shared" si="3"/>
        <v>0</v>
      </c>
    </row>
    <row r="26" spans="1:9" s="54" customFormat="1" ht="15" customHeight="1">
      <c r="A26" s="63" t="s">
        <v>126</v>
      </c>
      <c r="B26" s="61" t="s">
        <v>137</v>
      </c>
      <c r="C26" s="806"/>
      <c r="D26" s="806"/>
      <c r="E26" s="806"/>
      <c r="F26" s="806"/>
      <c r="G26" s="806"/>
      <c r="H26" s="806"/>
      <c r="I26" s="50"/>
    </row>
    <row r="27" spans="1:9" s="54" customFormat="1" ht="15" customHeight="1">
      <c r="A27" s="63" t="s">
        <v>127</v>
      </c>
      <c r="B27" s="61" t="s">
        <v>139</v>
      </c>
      <c r="C27" s="806"/>
      <c r="D27" s="50"/>
      <c r="E27" s="50"/>
      <c r="F27" s="50"/>
      <c r="G27" s="50"/>
      <c r="H27" s="50"/>
      <c r="I27" s="50"/>
    </row>
    <row r="28" spans="1:9" s="54" customFormat="1" ht="15" customHeight="1">
      <c r="A28" s="63" t="s">
        <v>128</v>
      </c>
      <c r="B28" s="61" t="s">
        <v>138</v>
      </c>
      <c r="C28" s="806"/>
      <c r="D28" s="50"/>
      <c r="E28" s="50"/>
      <c r="F28" s="50"/>
      <c r="G28" s="50"/>
      <c r="H28" s="50"/>
      <c r="I28" s="50"/>
    </row>
    <row r="29" spans="1:9" s="54" customFormat="1" ht="15" customHeight="1">
      <c r="A29" s="58" t="s">
        <v>78</v>
      </c>
      <c r="B29" s="60" t="s">
        <v>136</v>
      </c>
      <c r="C29" s="811"/>
      <c r="D29" s="806">
        <v>4280866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</row>
    <row r="30" spans="1:9" s="80" customFormat="1" ht="14.25" customHeight="1">
      <c r="A30" s="58" t="s">
        <v>125</v>
      </c>
      <c r="B30" s="60" t="s">
        <v>135</v>
      </c>
      <c r="C30" s="819"/>
      <c r="D30" s="820">
        <v>10000</v>
      </c>
      <c r="E30" s="820"/>
      <c r="F30" s="814">
        <v>0</v>
      </c>
      <c r="G30" s="814">
        <v>0</v>
      </c>
      <c r="H30" s="814">
        <v>0</v>
      </c>
      <c r="I30" s="814">
        <v>0</v>
      </c>
    </row>
    <row r="31" spans="1:9" s="80" customFormat="1" ht="25.5">
      <c r="A31" s="58" t="s">
        <v>592</v>
      </c>
      <c r="B31" s="60" t="s">
        <v>594</v>
      </c>
      <c r="C31" s="819"/>
      <c r="D31" s="820">
        <v>0</v>
      </c>
      <c r="E31" s="820">
        <v>0</v>
      </c>
      <c r="F31" s="814">
        <v>0</v>
      </c>
      <c r="G31" s="814">
        <v>0</v>
      </c>
      <c r="H31" s="814">
        <v>0</v>
      </c>
      <c r="I31" s="814">
        <v>0</v>
      </c>
    </row>
    <row r="32" spans="1:9" s="57" customFormat="1" ht="22.5" customHeight="1">
      <c r="A32" s="53" t="s">
        <v>14</v>
      </c>
      <c r="B32" s="68" t="s">
        <v>91</v>
      </c>
      <c r="C32" s="810">
        <v>52397071</v>
      </c>
      <c r="D32" s="810">
        <v>56474649</v>
      </c>
      <c r="E32" s="810">
        <v>53752800</v>
      </c>
      <c r="F32" s="810">
        <v>54185200</v>
      </c>
      <c r="G32" s="810">
        <v>56091255</v>
      </c>
      <c r="H32" s="810">
        <v>57013126</v>
      </c>
      <c r="I32" s="810">
        <v>58996701</v>
      </c>
    </row>
    <row r="33" spans="1:10" s="75" customFormat="1" ht="22.5" customHeight="1">
      <c r="A33" s="53" t="s">
        <v>1</v>
      </c>
      <c r="B33" s="68" t="s">
        <v>104</v>
      </c>
      <c r="C33" s="810">
        <v>64943959</v>
      </c>
      <c r="D33" s="808">
        <v>59740691</v>
      </c>
      <c r="E33" s="810">
        <v>53752800</v>
      </c>
      <c r="F33" s="810">
        <v>54185200</v>
      </c>
      <c r="G33" s="810">
        <v>56091255</v>
      </c>
      <c r="H33" s="810">
        <v>57013126</v>
      </c>
      <c r="I33" s="810">
        <v>58996701</v>
      </c>
      <c r="J33" s="57"/>
    </row>
    <row r="34" spans="1:9" s="75" customFormat="1" ht="22.5" customHeight="1">
      <c r="A34" s="53" t="s">
        <v>19</v>
      </c>
      <c r="B34" s="68" t="s">
        <v>105</v>
      </c>
      <c r="C34" s="817">
        <f aca="true" t="shared" si="4" ref="C34:I34">C32-C33</f>
        <v>-12546888</v>
      </c>
      <c r="D34" s="817">
        <f t="shared" si="4"/>
        <v>-3266042</v>
      </c>
      <c r="E34" s="817">
        <f t="shared" si="4"/>
        <v>0</v>
      </c>
      <c r="F34" s="817">
        <f t="shared" si="4"/>
        <v>0</v>
      </c>
      <c r="G34" s="817">
        <f t="shared" si="4"/>
        <v>0</v>
      </c>
      <c r="H34" s="817">
        <f t="shared" si="4"/>
        <v>0</v>
      </c>
      <c r="I34" s="817">
        <f t="shared" si="4"/>
        <v>0</v>
      </c>
    </row>
    <row r="35" spans="1:9" s="57" customFormat="1" ht="22.5" customHeight="1">
      <c r="A35" s="53" t="s">
        <v>22</v>
      </c>
      <c r="B35" s="68" t="s">
        <v>92</v>
      </c>
      <c r="C35" s="807">
        <f>(C7/C32)*100</f>
        <v>8.170048283805787</v>
      </c>
      <c r="D35" s="807">
        <f>(D7/D32)*100</f>
        <v>7.580155124115954</v>
      </c>
      <c r="E35" s="807">
        <f>(E7/E32)*100</f>
        <v>0</v>
      </c>
      <c r="F35" s="807">
        <f>F34/F32</f>
        <v>0</v>
      </c>
      <c r="G35" s="807"/>
      <c r="H35" s="807"/>
      <c r="I35" s="807"/>
    </row>
    <row r="36" spans="1:9" s="54" customFormat="1" ht="15" customHeight="1">
      <c r="A36" s="58" t="s">
        <v>140</v>
      </c>
      <c r="B36" s="59" t="s">
        <v>145</v>
      </c>
      <c r="C36" s="805">
        <f>(C7-C25-C29)/C32*100</f>
        <v>8.170048283805787</v>
      </c>
      <c r="D36" s="805">
        <f>(D7-D25-D29)/D32*100</f>
        <v>0</v>
      </c>
      <c r="E36" s="805">
        <f>(E7-E25-E29)/E32*100</f>
        <v>0</v>
      </c>
      <c r="F36" s="805">
        <f>(F7-F25-F29)/F32</f>
        <v>0</v>
      </c>
      <c r="G36" s="805">
        <f>(G7-G25-G29)/G32</f>
        <v>0</v>
      </c>
      <c r="H36" s="805">
        <f>(H7-H25-H29)/H32</f>
        <v>0</v>
      </c>
      <c r="I36" s="805">
        <f>(I7-I25-I29)/I32</f>
        <v>0</v>
      </c>
    </row>
    <row r="37" spans="1:9" s="54" customFormat="1" ht="28.5" customHeight="1">
      <c r="A37" s="58" t="s">
        <v>141</v>
      </c>
      <c r="B37" s="59" t="s">
        <v>156</v>
      </c>
      <c r="C37" s="805">
        <f>(C8+C14-C25)/C32*100</f>
        <v>0</v>
      </c>
      <c r="D37" s="805">
        <f>(D8+D14-D25)/D32*100</f>
        <v>0</v>
      </c>
      <c r="E37" s="805">
        <f>(E8+E14-E25)/E32*100</f>
        <v>0</v>
      </c>
      <c r="F37" s="805">
        <f>(F8+F14-F25)/F32</f>
        <v>0</v>
      </c>
      <c r="G37" s="805">
        <f>(G8+G14-G25)/G32</f>
        <v>0</v>
      </c>
      <c r="H37" s="805">
        <f>(H8+H14-H25)/H32</f>
        <v>0</v>
      </c>
      <c r="I37" s="805">
        <f>(I8+I14-I25)/I32</f>
        <v>0</v>
      </c>
    </row>
    <row r="38" spans="1:9" s="54" customFormat="1" ht="15" customHeight="1">
      <c r="A38" s="58" t="s">
        <v>142</v>
      </c>
      <c r="B38" s="59" t="s">
        <v>152</v>
      </c>
      <c r="C38" s="813">
        <f>(C24/C32)*100</f>
        <v>0</v>
      </c>
      <c r="D38" s="813">
        <f>(D24/D32)*100</f>
        <v>7.580155124115954</v>
      </c>
      <c r="E38" s="813">
        <f>(E24/E32)*100</f>
        <v>0</v>
      </c>
      <c r="F38" s="813">
        <f>F24/F32</f>
        <v>0</v>
      </c>
      <c r="G38" s="813">
        <f>G24/G32</f>
        <v>0</v>
      </c>
      <c r="H38" s="813">
        <f>H24/H32</f>
        <v>0</v>
      </c>
      <c r="I38" s="813">
        <f>I24/I32</f>
        <v>0</v>
      </c>
    </row>
    <row r="39" spans="1:9" s="54" customFormat="1" ht="25.5" customHeight="1">
      <c r="A39" s="58" t="s">
        <v>143</v>
      </c>
      <c r="B39" s="59" t="s">
        <v>153</v>
      </c>
      <c r="C39" s="818">
        <f>(C25+C30)/C32</f>
        <v>0</v>
      </c>
      <c r="D39" s="818">
        <f>(D25+D30)/D32</f>
        <v>0.0001770706002971351</v>
      </c>
      <c r="E39" s="818">
        <f>(E25+E30)/E32</f>
        <v>0</v>
      </c>
      <c r="F39" s="812">
        <f>F25+F30/3</f>
        <v>0</v>
      </c>
      <c r="G39" s="812">
        <f>G25+G30/3</f>
        <v>0</v>
      </c>
      <c r="H39" s="812">
        <f>H25+H30/3</f>
        <v>0</v>
      </c>
      <c r="I39" s="812">
        <f>I25+I30/3</f>
        <v>0</v>
      </c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35433070866141736" header="0.5118110236220472" footer="0.31496062992125984"/>
  <pageSetup horizontalDpi="600" verticalDpi="600" orientation="landscape" paperSize="9" scale="70" r:id="rId1"/>
  <headerFooter alignWithMargins="0">
    <oddHeader>&amp;R&amp;9Załącznik nr &amp;A
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4:H12"/>
  <sheetViews>
    <sheetView workbookViewId="0" topLeftCell="A1">
      <selection activeCell="J6" sqref="J6"/>
    </sheetView>
  </sheetViews>
  <sheetFormatPr defaultColWidth="9.00390625" defaultRowHeight="12.75"/>
  <cols>
    <col min="3" max="3" width="15.125" style="0" customWidth="1"/>
    <col min="7" max="7" width="12.25390625" style="0" bestFit="1" customWidth="1"/>
  </cols>
  <sheetData>
    <row r="4" ht="18">
      <c r="B4" s="793" t="s">
        <v>497</v>
      </c>
    </row>
    <row r="5" ht="18">
      <c r="B5" s="793" t="s">
        <v>496</v>
      </c>
    </row>
    <row r="7" ht="12.75">
      <c r="H7" s="703" t="s">
        <v>42</v>
      </c>
    </row>
    <row r="8" spans="3:7" ht="18">
      <c r="C8" s="794" t="s">
        <v>498</v>
      </c>
      <c r="G8" s="795">
        <v>71355</v>
      </c>
    </row>
    <row r="10" spans="3:7" ht="15.75">
      <c r="C10" s="719" t="s">
        <v>500</v>
      </c>
      <c r="D10" s="719" t="s">
        <v>499</v>
      </c>
      <c r="E10" s="760"/>
      <c r="G10" s="797">
        <v>71355</v>
      </c>
    </row>
    <row r="11" spans="3:7" ht="15.75">
      <c r="C11" s="719" t="s">
        <v>501</v>
      </c>
      <c r="D11" s="719" t="s">
        <v>176</v>
      </c>
      <c r="E11" s="760"/>
      <c r="G11" s="797">
        <v>71355</v>
      </c>
    </row>
    <row r="12" spans="3:7" ht="15.75">
      <c r="C12" s="796" t="s">
        <v>502</v>
      </c>
      <c r="D12" s="760"/>
      <c r="E12" s="760"/>
      <c r="G12" s="797">
        <v>71355</v>
      </c>
    </row>
  </sheetData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6"/>
  <sheetViews>
    <sheetView workbookViewId="0" topLeftCell="E1">
      <selection activeCell="L17" sqref="L17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hidden="1" customWidth="1"/>
    <col min="4" max="4" width="32.375" style="1" customWidth="1"/>
    <col min="5" max="5" width="14.75390625" style="1" customWidth="1"/>
    <col min="6" max="6" width="14.625" style="1" customWidth="1"/>
    <col min="7" max="7" width="13.875" style="1" customWidth="1"/>
    <col min="8" max="8" width="12.875" style="1" customWidth="1"/>
    <col min="9" max="9" width="13.125" style="1" customWidth="1"/>
    <col min="10" max="10" width="11.375" style="1" customWidth="1"/>
    <col min="11" max="11" width="10.75390625" style="1" customWidth="1"/>
    <col min="12" max="12" width="13.875" style="1" customWidth="1"/>
  </cols>
  <sheetData>
    <row r="1" spans="1:12" ht="18">
      <c r="A1" s="1042" t="s">
        <v>68</v>
      </c>
      <c r="B1" s="1042"/>
      <c r="C1" s="1042"/>
      <c r="D1" s="1042"/>
      <c r="E1" s="1042"/>
      <c r="F1" s="1042"/>
      <c r="G1" s="1042"/>
      <c r="H1" s="1042"/>
      <c r="I1" s="1042"/>
      <c r="J1" s="1042"/>
      <c r="K1" s="1042"/>
      <c r="L1" s="1042"/>
    </row>
    <row r="2" spans="1:7" ht="18">
      <c r="A2" s="2"/>
      <c r="B2" s="2"/>
      <c r="C2" s="2"/>
      <c r="D2" s="7" t="s">
        <v>541</v>
      </c>
      <c r="E2" s="2"/>
      <c r="F2" s="2"/>
      <c r="G2" s="2"/>
    </row>
    <row r="3" spans="1:12" ht="12.75">
      <c r="A3" s="51"/>
      <c r="B3" s="51"/>
      <c r="C3" s="51"/>
      <c r="D3" s="51"/>
      <c r="E3" s="51"/>
      <c r="F3" s="51"/>
      <c r="H3" s="12"/>
      <c r="I3" s="12"/>
      <c r="J3" s="12"/>
      <c r="K3" s="12"/>
      <c r="L3" s="52" t="s">
        <v>57</v>
      </c>
    </row>
    <row r="4" spans="1:12" s="54" customFormat="1" ht="18.75" customHeight="1">
      <c r="A4" s="1043" t="s">
        <v>2</v>
      </c>
      <c r="B4" s="1043" t="s">
        <v>3</v>
      </c>
      <c r="C4" s="1043" t="s">
        <v>4</v>
      </c>
      <c r="D4" s="1043" t="s">
        <v>18</v>
      </c>
      <c r="E4" s="1043" t="s">
        <v>158</v>
      </c>
      <c r="F4" s="1043" t="s">
        <v>72</v>
      </c>
      <c r="G4" s="1043"/>
      <c r="H4" s="1043"/>
      <c r="I4" s="1043"/>
      <c r="J4" s="1043"/>
      <c r="K4" s="1043"/>
      <c r="L4" s="1043"/>
    </row>
    <row r="5" spans="1:12" s="54" customFormat="1" ht="20.25" customHeight="1">
      <c r="A5" s="1043"/>
      <c r="B5" s="1043"/>
      <c r="C5" s="1043"/>
      <c r="D5" s="1043"/>
      <c r="E5" s="1043"/>
      <c r="F5" s="1043" t="s">
        <v>38</v>
      </c>
      <c r="G5" s="1043" t="s">
        <v>6</v>
      </c>
      <c r="H5" s="1043"/>
      <c r="I5" s="1043"/>
      <c r="J5" s="1043"/>
      <c r="K5" s="1043"/>
      <c r="L5" s="1043" t="s">
        <v>41</v>
      </c>
    </row>
    <row r="6" spans="1:12" s="54" customFormat="1" ht="63.75">
      <c r="A6" s="1043"/>
      <c r="B6" s="1043"/>
      <c r="C6" s="1043"/>
      <c r="D6" s="1043"/>
      <c r="E6" s="1043"/>
      <c r="F6" s="1043"/>
      <c r="G6" s="66" t="s">
        <v>82</v>
      </c>
      <c r="H6" s="66" t="s">
        <v>155</v>
      </c>
      <c r="I6" s="66" t="s">
        <v>79</v>
      </c>
      <c r="J6" s="66" t="s">
        <v>106</v>
      </c>
      <c r="K6" s="66" t="s">
        <v>81</v>
      </c>
      <c r="L6" s="1043"/>
    </row>
    <row r="7" spans="1:12" s="935" customFormat="1" ht="7.5" customHeight="1">
      <c r="A7" s="933">
        <v>1</v>
      </c>
      <c r="B7" s="933">
        <v>2</v>
      </c>
      <c r="C7" s="933">
        <v>3</v>
      </c>
      <c r="D7" s="933">
        <v>3</v>
      </c>
      <c r="E7" s="934">
        <v>4</v>
      </c>
      <c r="F7" s="934">
        <v>5</v>
      </c>
      <c r="G7" s="933">
        <v>6</v>
      </c>
      <c r="H7" s="933">
        <v>7</v>
      </c>
      <c r="I7" s="933">
        <v>8</v>
      </c>
      <c r="J7" s="933">
        <v>9</v>
      </c>
      <c r="K7" s="933">
        <v>10</v>
      </c>
      <c r="L7" s="933">
        <v>11</v>
      </c>
    </row>
    <row r="8" spans="1:12" s="54" customFormat="1" ht="15">
      <c r="A8" s="97" t="s">
        <v>159</v>
      </c>
      <c r="B8" s="98"/>
      <c r="C8" s="99"/>
      <c r="D8" s="100" t="s">
        <v>161</v>
      </c>
      <c r="E8" s="103">
        <f>E9+E10</f>
        <v>5338826</v>
      </c>
      <c r="F8" s="104">
        <f>F9+F10</f>
        <v>6000</v>
      </c>
      <c r="G8" s="100">
        <f aca="true" t="shared" si="0" ref="G8:L8">G9+G10</f>
        <v>0</v>
      </c>
      <c r="H8" s="100">
        <f t="shared" si="0"/>
        <v>0</v>
      </c>
      <c r="I8" s="100">
        <f t="shared" si="0"/>
        <v>0</v>
      </c>
      <c r="J8" s="100">
        <f t="shared" si="0"/>
        <v>0</v>
      </c>
      <c r="K8" s="100">
        <f t="shared" si="0"/>
        <v>0</v>
      </c>
      <c r="L8" s="96">
        <f t="shared" si="0"/>
        <v>5332826</v>
      </c>
    </row>
    <row r="9" spans="1:12" s="54" customFormat="1" ht="25.5">
      <c r="A9" s="55"/>
      <c r="B9" s="84" t="s">
        <v>162</v>
      </c>
      <c r="C9" s="55"/>
      <c r="D9" s="55" t="s">
        <v>160</v>
      </c>
      <c r="E9" s="87">
        <f>F9+L9</f>
        <v>5332826</v>
      </c>
      <c r="F9" s="83"/>
      <c r="G9" s="55"/>
      <c r="H9" s="55"/>
      <c r="I9" s="55"/>
      <c r="J9" s="55"/>
      <c r="K9" s="55"/>
      <c r="L9" s="86">
        <v>5332826</v>
      </c>
    </row>
    <row r="10" spans="1:12" s="54" customFormat="1" ht="12.75">
      <c r="A10" s="55"/>
      <c r="B10" s="84" t="s">
        <v>163</v>
      </c>
      <c r="C10" s="55"/>
      <c r="D10" s="55" t="s">
        <v>164</v>
      </c>
      <c r="E10" s="87">
        <f>F10+L10</f>
        <v>6000</v>
      </c>
      <c r="F10" s="87">
        <v>6000</v>
      </c>
      <c r="G10" s="55"/>
      <c r="H10" s="55"/>
      <c r="I10" s="55"/>
      <c r="J10" s="55"/>
      <c r="K10" s="55"/>
      <c r="L10" s="86"/>
    </row>
    <row r="11" spans="1:12" s="54" customFormat="1" ht="15">
      <c r="A11" s="89">
        <v>600</v>
      </c>
      <c r="B11" s="90"/>
      <c r="C11" s="90"/>
      <c r="D11" s="91" t="s">
        <v>165</v>
      </c>
      <c r="E11" s="94">
        <f>E12+E14+E13</f>
        <v>7087531</v>
      </c>
      <c r="F11" s="104">
        <f aca="true" t="shared" si="1" ref="F11:K11">F12+F14</f>
        <v>2622531</v>
      </c>
      <c r="G11" s="92">
        <f t="shared" si="1"/>
        <v>21000</v>
      </c>
      <c r="H11" s="94">
        <f t="shared" si="1"/>
        <v>0</v>
      </c>
      <c r="I11" s="94">
        <f>I12+I14+I13</f>
        <v>1159031</v>
      </c>
      <c r="J11" s="94">
        <f t="shared" si="1"/>
        <v>0</v>
      </c>
      <c r="K11" s="94">
        <f t="shared" si="1"/>
        <v>0</v>
      </c>
      <c r="L11" s="94">
        <f>L12+L14+L13</f>
        <v>4465000</v>
      </c>
    </row>
    <row r="12" spans="1:12" s="54" customFormat="1" ht="12.75">
      <c r="A12" s="55"/>
      <c r="B12" s="83">
        <v>60004</v>
      </c>
      <c r="C12" s="55"/>
      <c r="D12" s="55" t="s">
        <v>166</v>
      </c>
      <c r="E12" s="86">
        <f>F12+L12</f>
        <v>1159031</v>
      </c>
      <c r="F12" s="87">
        <f>SUM(G12:K12)</f>
        <v>1159031</v>
      </c>
      <c r="G12" s="55"/>
      <c r="H12" s="55"/>
      <c r="I12" s="86">
        <v>1159031</v>
      </c>
      <c r="J12" s="55"/>
      <c r="K12" s="55"/>
      <c r="L12" s="55"/>
    </row>
    <row r="13" spans="1:12" s="54" customFormat="1" ht="12.75">
      <c r="A13" s="55"/>
      <c r="B13" s="83">
        <v>60014</v>
      </c>
      <c r="C13" s="55"/>
      <c r="D13" s="55" t="s">
        <v>457</v>
      </c>
      <c r="E13" s="86">
        <f>F13+L13</f>
        <v>100000</v>
      </c>
      <c r="F13" s="87">
        <f>SUM(G13:K13)</f>
        <v>0</v>
      </c>
      <c r="G13" s="55"/>
      <c r="H13" s="55"/>
      <c r="I13" s="86"/>
      <c r="J13" s="55"/>
      <c r="K13" s="55"/>
      <c r="L13" s="86">
        <v>100000</v>
      </c>
    </row>
    <row r="14" spans="1:12" s="54" customFormat="1" ht="12.75">
      <c r="A14" s="55"/>
      <c r="B14" s="83">
        <v>60016</v>
      </c>
      <c r="C14" s="55"/>
      <c r="D14" s="55" t="s">
        <v>167</v>
      </c>
      <c r="E14" s="86">
        <f>F14+L14</f>
        <v>5828500</v>
      </c>
      <c r="F14" s="87">
        <v>1463500</v>
      </c>
      <c r="G14" s="86">
        <v>21000</v>
      </c>
      <c r="H14" s="55"/>
      <c r="I14" s="55"/>
      <c r="J14" s="55"/>
      <c r="K14" s="55"/>
      <c r="L14" s="86">
        <v>4365000</v>
      </c>
    </row>
    <row r="15" spans="1:12" s="54" customFormat="1" ht="15">
      <c r="A15" s="89">
        <v>700</v>
      </c>
      <c r="B15" s="95"/>
      <c r="C15" s="90"/>
      <c r="D15" s="91" t="s">
        <v>168</v>
      </c>
      <c r="E15" s="94">
        <f>E16+E17</f>
        <v>4833000</v>
      </c>
      <c r="F15" s="94">
        <f aca="true" t="shared" si="2" ref="F15:L15">F16+F17</f>
        <v>1333000</v>
      </c>
      <c r="G15" s="94">
        <f t="shared" si="2"/>
        <v>0</v>
      </c>
      <c r="H15" s="94">
        <f t="shared" si="2"/>
        <v>0</v>
      </c>
      <c r="I15" s="94">
        <f t="shared" si="2"/>
        <v>0</v>
      </c>
      <c r="J15" s="94">
        <f t="shared" si="2"/>
        <v>0</v>
      </c>
      <c r="K15" s="94">
        <f t="shared" si="2"/>
        <v>0</v>
      </c>
      <c r="L15" s="94">
        <f t="shared" si="2"/>
        <v>3500000</v>
      </c>
    </row>
    <row r="16" spans="1:12" s="54" customFormat="1" ht="25.5">
      <c r="A16" s="55"/>
      <c r="B16" s="83">
        <v>70004</v>
      </c>
      <c r="C16" s="55"/>
      <c r="D16" s="55" t="s">
        <v>169</v>
      </c>
      <c r="E16" s="86">
        <f>F16+L16</f>
        <v>763000</v>
      </c>
      <c r="F16" s="87">
        <v>163000</v>
      </c>
      <c r="G16" s="55"/>
      <c r="H16" s="55"/>
      <c r="I16" s="55"/>
      <c r="J16" s="55"/>
      <c r="K16" s="55"/>
      <c r="L16" s="88">
        <v>600000</v>
      </c>
    </row>
    <row r="17" spans="1:12" s="54" customFormat="1" ht="25.5">
      <c r="A17" s="55"/>
      <c r="B17" s="83">
        <v>70005</v>
      </c>
      <c r="C17" s="55"/>
      <c r="D17" s="55" t="s">
        <v>170</v>
      </c>
      <c r="E17" s="86">
        <f>F17+L17</f>
        <v>4070000</v>
      </c>
      <c r="F17" s="86">
        <v>1170000</v>
      </c>
      <c r="G17" s="55"/>
      <c r="H17" s="55"/>
      <c r="I17" s="55"/>
      <c r="J17" s="55"/>
      <c r="K17" s="55"/>
      <c r="L17" s="86">
        <v>2900000</v>
      </c>
    </row>
    <row r="18" spans="1:12" s="54" customFormat="1" ht="15">
      <c r="A18" s="89">
        <v>710</v>
      </c>
      <c r="B18" s="90"/>
      <c r="C18" s="90"/>
      <c r="D18" s="91" t="s">
        <v>171</v>
      </c>
      <c r="E18" s="94">
        <f>E19+E20+E21</f>
        <v>651790</v>
      </c>
      <c r="F18" s="94">
        <f aca="true" t="shared" si="3" ref="F18:L18">F19+F20+F21</f>
        <v>601790</v>
      </c>
      <c r="G18" s="94">
        <f t="shared" si="3"/>
        <v>18400</v>
      </c>
      <c r="H18" s="94">
        <f t="shared" si="3"/>
        <v>2890</v>
      </c>
      <c r="I18" s="94">
        <f t="shared" si="3"/>
        <v>0</v>
      </c>
      <c r="J18" s="94">
        <f t="shared" si="3"/>
        <v>0</v>
      </c>
      <c r="K18" s="94">
        <f t="shared" si="3"/>
        <v>0</v>
      </c>
      <c r="L18" s="94">
        <f t="shared" si="3"/>
        <v>50000</v>
      </c>
    </row>
    <row r="19" spans="1:12" s="54" customFormat="1" ht="25.5">
      <c r="A19" s="82"/>
      <c r="B19" s="83">
        <v>71004</v>
      </c>
      <c r="C19" s="55"/>
      <c r="D19" s="85" t="s">
        <v>172</v>
      </c>
      <c r="E19" s="86">
        <f aca="true" t="shared" si="4" ref="E19:E80">F19+L19</f>
        <v>388190</v>
      </c>
      <c r="F19" s="86">
        <v>338190</v>
      </c>
      <c r="G19" s="86">
        <v>8400</v>
      </c>
      <c r="H19" s="86">
        <v>790</v>
      </c>
      <c r="I19" s="55"/>
      <c r="J19" s="55"/>
      <c r="K19" s="55"/>
      <c r="L19" s="86">
        <v>50000</v>
      </c>
    </row>
    <row r="20" spans="1:12" s="54" customFormat="1" ht="12.75">
      <c r="A20" s="82"/>
      <c r="B20" s="83">
        <v>71013</v>
      </c>
      <c r="C20" s="55"/>
      <c r="D20" s="85" t="s">
        <v>173</v>
      </c>
      <c r="E20" s="86">
        <f t="shared" si="4"/>
        <v>227500</v>
      </c>
      <c r="F20" s="86">
        <v>227500</v>
      </c>
      <c r="G20" s="55"/>
      <c r="H20" s="55"/>
      <c r="I20" s="55"/>
      <c r="J20" s="55"/>
      <c r="K20" s="55"/>
      <c r="L20" s="55"/>
    </row>
    <row r="21" spans="1:12" s="54" customFormat="1" ht="12.75">
      <c r="A21" s="82"/>
      <c r="B21" s="83">
        <v>71035</v>
      </c>
      <c r="C21" s="55"/>
      <c r="D21" s="85" t="s">
        <v>174</v>
      </c>
      <c r="E21" s="86">
        <f t="shared" si="4"/>
        <v>36100</v>
      </c>
      <c r="F21" s="86">
        <v>36100</v>
      </c>
      <c r="G21" s="86">
        <v>10000</v>
      </c>
      <c r="H21" s="86">
        <v>2100</v>
      </c>
      <c r="I21" s="55"/>
      <c r="J21" s="55"/>
      <c r="K21" s="55"/>
      <c r="L21" s="55"/>
    </row>
    <row r="22" spans="1:12" s="54" customFormat="1" ht="15">
      <c r="A22" s="89">
        <v>750</v>
      </c>
      <c r="B22" s="95"/>
      <c r="C22" s="90"/>
      <c r="D22" s="91" t="s">
        <v>175</v>
      </c>
      <c r="E22" s="94">
        <f>E23+E24+E25+E26+E27</f>
        <v>4962429</v>
      </c>
      <c r="F22" s="94">
        <f aca="true" t="shared" si="5" ref="F22:L22">F23+F24+F25+F26+F27</f>
        <v>4777429</v>
      </c>
      <c r="G22" s="94">
        <f t="shared" si="5"/>
        <v>2889088</v>
      </c>
      <c r="H22" s="94">
        <f t="shared" si="5"/>
        <v>542784</v>
      </c>
      <c r="I22" s="94">
        <f t="shared" si="5"/>
        <v>0</v>
      </c>
      <c r="J22" s="94">
        <f t="shared" si="5"/>
        <v>0</v>
      </c>
      <c r="K22" s="94">
        <f t="shared" si="5"/>
        <v>0</v>
      </c>
      <c r="L22" s="94">
        <f t="shared" si="5"/>
        <v>185000</v>
      </c>
    </row>
    <row r="23" spans="1:12" s="54" customFormat="1" ht="12.75">
      <c r="A23" s="82"/>
      <c r="B23" s="83">
        <v>75011</v>
      </c>
      <c r="C23" s="55"/>
      <c r="D23" s="85" t="s">
        <v>176</v>
      </c>
      <c r="E23" s="86">
        <f t="shared" si="4"/>
        <v>55540</v>
      </c>
      <c r="F23" s="86">
        <v>55540</v>
      </c>
      <c r="G23" s="86">
        <v>45064</v>
      </c>
      <c r="H23" s="86">
        <v>8811</v>
      </c>
      <c r="I23" s="55"/>
      <c r="J23" s="55"/>
      <c r="K23" s="55"/>
      <c r="L23" s="55"/>
    </row>
    <row r="24" spans="1:12" s="54" customFormat="1" ht="12.75">
      <c r="A24" s="82"/>
      <c r="B24" s="83">
        <v>75022</v>
      </c>
      <c r="C24" s="55"/>
      <c r="D24" s="85" t="s">
        <v>177</v>
      </c>
      <c r="E24" s="86">
        <f t="shared" si="4"/>
        <v>286224</v>
      </c>
      <c r="F24" s="86">
        <v>286224</v>
      </c>
      <c r="G24" s="55"/>
      <c r="H24" s="55"/>
      <c r="I24" s="55"/>
      <c r="J24" s="55"/>
      <c r="K24" s="55"/>
      <c r="L24" s="55"/>
    </row>
    <row r="25" spans="1:12" s="54" customFormat="1" ht="12.75">
      <c r="A25" s="82"/>
      <c r="B25" s="83">
        <v>75023</v>
      </c>
      <c r="C25" s="55"/>
      <c r="D25" s="85" t="s">
        <v>178</v>
      </c>
      <c r="E25" s="86">
        <f t="shared" si="4"/>
        <v>4301665</v>
      </c>
      <c r="F25" s="86">
        <v>4116665</v>
      </c>
      <c r="G25" s="86">
        <v>2814024</v>
      </c>
      <c r="H25" s="86">
        <v>533973</v>
      </c>
      <c r="I25" s="55"/>
      <c r="J25" s="55"/>
      <c r="K25" s="55"/>
      <c r="L25" s="86">
        <v>185000</v>
      </c>
    </row>
    <row r="26" spans="1:12" s="54" customFormat="1" ht="25.5">
      <c r="A26" s="82"/>
      <c r="B26" s="83">
        <v>75075</v>
      </c>
      <c r="C26" s="55"/>
      <c r="D26" s="85" t="s">
        <v>179</v>
      </c>
      <c r="E26" s="86">
        <f t="shared" si="4"/>
        <v>166500</v>
      </c>
      <c r="F26" s="86">
        <v>166500</v>
      </c>
      <c r="G26" s="86">
        <v>30000</v>
      </c>
      <c r="H26" s="55"/>
      <c r="I26" s="55"/>
      <c r="J26" s="55"/>
      <c r="K26" s="55"/>
      <c r="L26" s="55"/>
    </row>
    <row r="27" spans="1:12" s="54" customFormat="1" ht="12.75">
      <c r="A27" s="82"/>
      <c r="B27" s="83">
        <v>75095</v>
      </c>
      <c r="C27" s="55"/>
      <c r="D27" s="85" t="s">
        <v>180</v>
      </c>
      <c r="E27" s="86">
        <f t="shared" si="4"/>
        <v>152500</v>
      </c>
      <c r="F27" s="86">
        <v>152500</v>
      </c>
      <c r="G27" s="55"/>
      <c r="H27" s="55"/>
      <c r="I27" s="55"/>
      <c r="J27" s="55"/>
      <c r="K27" s="55"/>
      <c r="L27" s="55"/>
    </row>
    <row r="28" spans="1:12" s="54" customFormat="1" ht="60">
      <c r="A28" s="89">
        <v>751</v>
      </c>
      <c r="B28" s="90"/>
      <c r="C28" s="90"/>
      <c r="D28" s="91" t="s">
        <v>182</v>
      </c>
      <c r="E28" s="92">
        <f>E29</f>
        <v>2279</v>
      </c>
      <c r="F28" s="92">
        <f aca="true" t="shared" si="6" ref="F28:L28">F29</f>
        <v>2279</v>
      </c>
      <c r="G28" s="92">
        <f t="shared" si="6"/>
        <v>1810</v>
      </c>
      <c r="H28" s="92">
        <f t="shared" si="6"/>
        <v>367</v>
      </c>
      <c r="I28" s="91">
        <f t="shared" si="6"/>
        <v>0</v>
      </c>
      <c r="J28" s="91">
        <f t="shared" si="6"/>
        <v>0</v>
      </c>
      <c r="K28" s="91">
        <f t="shared" si="6"/>
        <v>0</v>
      </c>
      <c r="L28" s="91">
        <f t="shared" si="6"/>
        <v>0</v>
      </c>
    </row>
    <row r="29" spans="1:12" s="54" customFormat="1" ht="25.5">
      <c r="A29" s="82"/>
      <c r="B29" s="83">
        <v>75101</v>
      </c>
      <c r="C29" s="55"/>
      <c r="D29" s="85" t="s">
        <v>181</v>
      </c>
      <c r="E29" s="86">
        <f t="shared" si="4"/>
        <v>2279</v>
      </c>
      <c r="F29" s="86">
        <v>2279</v>
      </c>
      <c r="G29" s="86">
        <v>1810</v>
      </c>
      <c r="H29" s="86">
        <v>367</v>
      </c>
      <c r="I29" s="55"/>
      <c r="J29" s="55"/>
      <c r="K29" s="55"/>
      <c r="L29" s="55"/>
    </row>
    <row r="30" spans="1:12" s="54" customFormat="1" ht="15">
      <c r="A30" s="89">
        <v>752</v>
      </c>
      <c r="B30" s="95"/>
      <c r="C30" s="90"/>
      <c r="D30" s="91" t="s">
        <v>183</v>
      </c>
      <c r="E30" s="92">
        <f>E31</f>
        <v>700</v>
      </c>
      <c r="F30" s="92">
        <f>F31</f>
        <v>700</v>
      </c>
      <c r="G30" s="92">
        <f aca="true" t="shared" si="7" ref="G30:L30">G31</f>
        <v>0</v>
      </c>
      <c r="H30" s="92">
        <f t="shared" si="7"/>
        <v>0</v>
      </c>
      <c r="I30" s="92">
        <f t="shared" si="7"/>
        <v>0</v>
      </c>
      <c r="J30" s="92">
        <f t="shared" si="7"/>
        <v>0</v>
      </c>
      <c r="K30" s="92">
        <f t="shared" si="7"/>
        <v>0</v>
      </c>
      <c r="L30" s="92">
        <f t="shared" si="7"/>
        <v>0</v>
      </c>
    </row>
    <row r="31" spans="1:12" s="54" customFormat="1" ht="12.75">
      <c r="A31" s="82"/>
      <c r="B31" s="83">
        <v>75212</v>
      </c>
      <c r="C31" s="55"/>
      <c r="D31" s="85" t="s">
        <v>184</v>
      </c>
      <c r="E31" s="86">
        <f t="shared" si="4"/>
        <v>700</v>
      </c>
      <c r="F31" s="86">
        <v>700</v>
      </c>
      <c r="G31" s="86"/>
      <c r="H31" s="86"/>
      <c r="I31" s="86"/>
      <c r="J31" s="86"/>
      <c r="K31" s="86"/>
      <c r="L31" s="86"/>
    </row>
    <row r="32" spans="1:12" s="54" customFormat="1" ht="30">
      <c r="A32" s="89">
        <v>754</v>
      </c>
      <c r="B32" s="95"/>
      <c r="C32" s="90"/>
      <c r="D32" s="91" t="s">
        <v>185</v>
      </c>
      <c r="E32" s="92">
        <f>E33+E34+E35+E36</f>
        <v>189200</v>
      </c>
      <c r="F32" s="92">
        <f aca="true" t="shared" si="8" ref="F32:L32">F33+F34+F35+F36</f>
        <v>189200</v>
      </c>
      <c r="G32" s="92">
        <f t="shared" si="8"/>
        <v>14700</v>
      </c>
      <c r="H32" s="92">
        <f t="shared" si="8"/>
        <v>0</v>
      </c>
      <c r="I32" s="92">
        <f t="shared" si="8"/>
        <v>0</v>
      </c>
      <c r="J32" s="92">
        <f t="shared" si="8"/>
        <v>0</v>
      </c>
      <c r="K32" s="92">
        <f t="shared" si="8"/>
        <v>0</v>
      </c>
      <c r="L32" s="92">
        <f t="shared" si="8"/>
        <v>0</v>
      </c>
    </row>
    <row r="33" spans="1:12" s="54" customFormat="1" ht="12.75">
      <c r="A33" s="82"/>
      <c r="B33" s="83">
        <v>75404</v>
      </c>
      <c r="C33" s="55"/>
      <c r="D33" s="85" t="s">
        <v>186</v>
      </c>
      <c r="E33" s="86">
        <f t="shared" si="4"/>
        <v>56000</v>
      </c>
      <c r="F33" s="86">
        <v>56000</v>
      </c>
      <c r="G33" s="86"/>
      <c r="H33" s="86"/>
      <c r="I33" s="86"/>
      <c r="J33" s="86"/>
      <c r="K33" s="86"/>
      <c r="L33" s="86"/>
    </row>
    <row r="34" spans="1:12" s="54" customFormat="1" ht="12.75">
      <c r="A34" s="82"/>
      <c r="B34" s="83">
        <v>75412</v>
      </c>
      <c r="C34" s="55"/>
      <c r="D34" s="85" t="s">
        <v>187</v>
      </c>
      <c r="E34" s="86">
        <f t="shared" si="4"/>
        <v>120900</v>
      </c>
      <c r="F34" s="86">
        <v>120900</v>
      </c>
      <c r="G34" s="86">
        <v>14200</v>
      </c>
      <c r="H34" s="86"/>
      <c r="I34" s="86"/>
      <c r="J34" s="86"/>
      <c r="K34" s="86"/>
      <c r="L34" s="86"/>
    </row>
    <row r="35" spans="1:12" s="54" customFormat="1" ht="12.75">
      <c r="A35" s="82"/>
      <c r="B35" s="83">
        <v>75414</v>
      </c>
      <c r="C35" s="55"/>
      <c r="D35" s="85" t="s">
        <v>188</v>
      </c>
      <c r="E35" s="86">
        <f t="shared" si="4"/>
        <v>1000</v>
      </c>
      <c r="F35" s="86">
        <v>1000</v>
      </c>
      <c r="G35" s="86">
        <v>500</v>
      </c>
      <c r="H35" s="86"/>
      <c r="I35" s="86"/>
      <c r="J35" s="86"/>
      <c r="K35" s="86"/>
      <c r="L35" s="86"/>
    </row>
    <row r="36" spans="1:12" s="54" customFormat="1" ht="12.75">
      <c r="A36" s="82"/>
      <c r="B36" s="83">
        <v>75495</v>
      </c>
      <c r="C36" s="55"/>
      <c r="D36" s="85" t="s">
        <v>180</v>
      </c>
      <c r="E36" s="86">
        <f t="shared" si="4"/>
        <v>11300</v>
      </c>
      <c r="F36" s="86">
        <v>11300</v>
      </c>
      <c r="G36" s="86"/>
      <c r="H36" s="86"/>
      <c r="I36" s="86"/>
      <c r="J36" s="86"/>
      <c r="K36" s="86"/>
      <c r="L36" s="86"/>
    </row>
    <row r="37" spans="1:12" s="54" customFormat="1" ht="51">
      <c r="A37" s="89">
        <v>756</v>
      </c>
      <c r="B37" s="95"/>
      <c r="C37" s="90"/>
      <c r="D37" s="969" t="s">
        <v>189</v>
      </c>
      <c r="E37" s="92">
        <f>E38</f>
        <v>170133</v>
      </c>
      <c r="F37" s="92">
        <f aca="true" t="shared" si="9" ref="F37:L37">F38</f>
        <v>170133</v>
      </c>
      <c r="G37" s="92">
        <f t="shared" si="9"/>
        <v>131000</v>
      </c>
      <c r="H37" s="92">
        <f t="shared" si="9"/>
        <v>4133</v>
      </c>
      <c r="I37" s="92">
        <f t="shared" si="9"/>
        <v>0</v>
      </c>
      <c r="J37" s="92">
        <f t="shared" si="9"/>
        <v>0</v>
      </c>
      <c r="K37" s="92">
        <f t="shared" si="9"/>
        <v>0</v>
      </c>
      <c r="L37" s="92">
        <f t="shared" si="9"/>
        <v>0</v>
      </c>
    </row>
    <row r="38" spans="1:12" s="54" customFormat="1" ht="38.25">
      <c r="A38" s="82"/>
      <c r="B38" s="83">
        <v>75647</v>
      </c>
      <c r="C38" s="55"/>
      <c r="D38" s="85" t="s">
        <v>190</v>
      </c>
      <c r="E38" s="86">
        <f t="shared" si="4"/>
        <v>170133</v>
      </c>
      <c r="F38" s="86">
        <v>170133</v>
      </c>
      <c r="G38" s="86">
        <v>131000</v>
      </c>
      <c r="H38" s="86">
        <v>4133</v>
      </c>
      <c r="I38" s="86"/>
      <c r="J38" s="86"/>
      <c r="K38" s="86"/>
      <c r="L38" s="86"/>
    </row>
    <row r="39" spans="1:12" s="54" customFormat="1" ht="15">
      <c r="A39" s="89">
        <v>757</v>
      </c>
      <c r="B39" s="95"/>
      <c r="C39" s="90"/>
      <c r="D39" s="91" t="s">
        <v>191</v>
      </c>
      <c r="E39" s="92">
        <f>E40</f>
        <v>10000</v>
      </c>
      <c r="F39" s="92">
        <f aca="true" t="shared" si="10" ref="F39:L39">F40</f>
        <v>10000</v>
      </c>
      <c r="G39" s="92">
        <f t="shared" si="10"/>
        <v>0</v>
      </c>
      <c r="H39" s="92">
        <f t="shared" si="10"/>
        <v>0</v>
      </c>
      <c r="I39" s="92">
        <f t="shared" si="10"/>
        <v>0</v>
      </c>
      <c r="J39" s="92">
        <f t="shared" si="10"/>
        <v>10000</v>
      </c>
      <c r="K39" s="92">
        <f t="shared" si="10"/>
        <v>0</v>
      </c>
      <c r="L39" s="92">
        <f t="shared" si="10"/>
        <v>0</v>
      </c>
    </row>
    <row r="40" spans="1:12" s="54" customFormat="1" ht="38.25">
      <c r="A40" s="82"/>
      <c r="B40" s="83">
        <v>75702</v>
      </c>
      <c r="C40" s="55"/>
      <c r="D40" s="85" t="s">
        <v>192</v>
      </c>
      <c r="E40" s="86">
        <f t="shared" si="4"/>
        <v>10000</v>
      </c>
      <c r="F40" s="86">
        <v>10000</v>
      </c>
      <c r="G40" s="86"/>
      <c r="H40" s="86"/>
      <c r="I40" s="86"/>
      <c r="J40" s="86">
        <v>10000</v>
      </c>
      <c r="K40" s="86"/>
      <c r="L40" s="86"/>
    </row>
    <row r="41" spans="1:12" s="54" customFormat="1" ht="15">
      <c r="A41" s="89">
        <v>758</v>
      </c>
      <c r="B41" s="95"/>
      <c r="C41" s="90"/>
      <c r="D41" s="91" t="s">
        <v>193</v>
      </c>
      <c r="E41" s="92">
        <f>E42+E43</f>
        <v>1658979</v>
      </c>
      <c r="F41" s="92">
        <f aca="true" t="shared" si="11" ref="F41:L41">F42+F43</f>
        <v>1058979</v>
      </c>
      <c r="G41" s="92">
        <f t="shared" si="11"/>
        <v>585000</v>
      </c>
      <c r="H41" s="92">
        <f t="shared" si="11"/>
        <v>0</v>
      </c>
      <c r="I41" s="92">
        <f t="shared" si="11"/>
        <v>0</v>
      </c>
      <c r="J41" s="92">
        <f t="shared" si="11"/>
        <v>0</v>
      </c>
      <c r="K41" s="92">
        <f t="shared" si="11"/>
        <v>0</v>
      </c>
      <c r="L41" s="92">
        <f t="shared" si="11"/>
        <v>600000</v>
      </c>
    </row>
    <row r="42" spans="1:12" s="54" customFormat="1" ht="12.75">
      <c r="A42" s="82"/>
      <c r="B42" s="83">
        <v>75818</v>
      </c>
      <c r="C42" s="55"/>
      <c r="D42" s="85" t="s">
        <v>194</v>
      </c>
      <c r="E42" s="86">
        <f t="shared" si="4"/>
        <v>1185000</v>
      </c>
      <c r="F42" s="86">
        <v>585000</v>
      </c>
      <c r="G42" s="86">
        <v>585000</v>
      </c>
      <c r="H42" s="86"/>
      <c r="I42" s="86"/>
      <c r="J42" s="86"/>
      <c r="K42" s="86"/>
      <c r="L42" s="86">
        <v>600000</v>
      </c>
    </row>
    <row r="43" spans="1:12" s="54" customFormat="1" ht="25.5">
      <c r="A43" s="82"/>
      <c r="B43" s="83">
        <v>75831</v>
      </c>
      <c r="C43" s="55"/>
      <c r="D43" s="85" t="s">
        <v>195</v>
      </c>
      <c r="E43" s="86">
        <f t="shared" si="4"/>
        <v>473979</v>
      </c>
      <c r="F43" s="86">
        <v>473979</v>
      </c>
      <c r="G43" s="86"/>
      <c r="H43" s="86"/>
      <c r="I43" s="86"/>
      <c r="J43" s="86"/>
      <c r="K43" s="86"/>
      <c r="L43" s="86"/>
    </row>
    <row r="44" spans="1:12" s="54" customFormat="1" ht="15">
      <c r="A44" s="89">
        <v>801</v>
      </c>
      <c r="B44" s="95"/>
      <c r="C44" s="90"/>
      <c r="D44" s="91" t="s">
        <v>196</v>
      </c>
      <c r="E44" s="92">
        <f>E45+E46+E47+E48+E49+E50+E51+E52</f>
        <v>17736300</v>
      </c>
      <c r="F44" s="92">
        <f aca="true" t="shared" si="12" ref="F44:L44">F45+F46+F47+F48+F49+F50+F51+F52</f>
        <v>11601870</v>
      </c>
      <c r="G44" s="92">
        <f t="shared" si="12"/>
        <v>6204670</v>
      </c>
      <c r="H44" s="92">
        <f t="shared" si="12"/>
        <v>1294720</v>
      </c>
      <c r="I44" s="92">
        <f t="shared" si="12"/>
        <v>916195</v>
      </c>
      <c r="J44" s="92">
        <f t="shared" si="12"/>
        <v>0</v>
      </c>
      <c r="K44" s="92">
        <f t="shared" si="12"/>
        <v>0</v>
      </c>
      <c r="L44" s="92">
        <f t="shared" si="12"/>
        <v>6134430</v>
      </c>
    </row>
    <row r="45" spans="1:12" s="54" customFormat="1" ht="12.75">
      <c r="A45" s="82"/>
      <c r="B45" s="83">
        <v>80101</v>
      </c>
      <c r="C45" s="55"/>
      <c r="D45" s="85" t="s">
        <v>197</v>
      </c>
      <c r="E45" s="86">
        <f t="shared" si="4"/>
        <v>11335204</v>
      </c>
      <c r="F45" s="86">
        <v>5250774</v>
      </c>
      <c r="G45" s="86">
        <v>3373798</v>
      </c>
      <c r="H45" s="86">
        <v>702469</v>
      </c>
      <c r="I45" s="86"/>
      <c r="J45" s="86"/>
      <c r="K45" s="86"/>
      <c r="L45" s="86">
        <v>6084430</v>
      </c>
    </row>
    <row r="46" spans="1:12" s="54" customFormat="1" ht="25.5">
      <c r="A46" s="82"/>
      <c r="B46" s="83">
        <v>80103</v>
      </c>
      <c r="C46" s="55"/>
      <c r="D46" s="85" t="s">
        <v>198</v>
      </c>
      <c r="E46" s="86">
        <f t="shared" si="4"/>
        <v>107369</v>
      </c>
      <c r="F46" s="86">
        <v>107369</v>
      </c>
      <c r="G46" s="86">
        <v>74298</v>
      </c>
      <c r="H46" s="86">
        <v>15987</v>
      </c>
      <c r="I46" s="86"/>
      <c r="J46" s="86"/>
      <c r="K46" s="86"/>
      <c r="L46" s="86"/>
    </row>
    <row r="47" spans="1:12" s="54" customFormat="1" ht="12.75">
      <c r="A47" s="82"/>
      <c r="B47" s="83">
        <v>80104</v>
      </c>
      <c r="C47" s="55"/>
      <c r="D47" s="85" t="s">
        <v>199</v>
      </c>
      <c r="E47" s="86">
        <f t="shared" si="4"/>
        <v>2572171</v>
      </c>
      <c r="F47" s="86">
        <v>2572171</v>
      </c>
      <c r="G47" s="86">
        <v>910240</v>
      </c>
      <c r="H47" s="86">
        <v>187487</v>
      </c>
      <c r="I47" s="86">
        <v>916195</v>
      </c>
      <c r="J47" s="86"/>
      <c r="K47" s="86"/>
      <c r="L47" s="86"/>
    </row>
    <row r="48" spans="1:12" s="54" customFormat="1" ht="12.75">
      <c r="A48" s="82"/>
      <c r="B48" s="83">
        <v>80110</v>
      </c>
      <c r="C48" s="55"/>
      <c r="D48" s="85" t="s">
        <v>200</v>
      </c>
      <c r="E48" s="86">
        <f t="shared" si="4"/>
        <v>2824383</v>
      </c>
      <c r="F48" s="86">
        <v>2774383</v>
      </c>
      <c r="G48" s="86">
        <v>1587733</v>
      </c>
      <c r="H48" s="86">
        <v>337011</v>
      </c>
      <c r="I48" s="86"/>
      <c r="J48" s="86"/>
      <c r="K48" s="86"/>
      <c r="L48" s="86">
        <v>50000</v>
      </c>
    </row>
    <row r="49" spans="1:12" s="54" customFormat="1" ht="12.75">
      <c r="A49" s="82"/>
      <c r="B49" s="83">
        <v>80113</v>
      </c>
      <c r="C49" s="55"/>
      <c r="D49" s="85" t="s">
        <v>201</v>
      </c>
      <c r="E49" s="86">
        <f t="shared" si="4"/>
        <v>576341</v>
      </c>
      <c r="F49" s="86">
        <v>576341</v>
      </c>
      <c r="G49" s="86">
        <v>50379</v>
      </c>
      <c r="H49" s="86">
        <v>9067</v>
      </c>
      <c r="I49" s="86"/>
      <c r="J49" s="86"/>
      <c r="K49" s="86"/>
      <c r="L49" s="86"/>
    </row>
    <row r="50" spans="1:12" s="54" customFormat="1" ht="25.5">
      <c r="A50" s="82"/>
      <c r="B50" s="83">
        <v>80114</v>
      </c>
      <c r="C50" s="55"/>
      <c r="D50" s="85" t="s">
        <v>202</v>
      </c>
      <c r="E50" s="86">
        <f t="shared" si="4"/>
        <v>263994</v>
      </c>
      <c r="F50" s="86">
        <v>263994</v>
      </c>
      <c r="G50" s="86">
        <v>196262</v>
      </c>
      <c r="H50" s="86">
        <v>40254</v>
      </c>
      <c r="I50" s="86"/>
      <c r="J50" s="86"/>
      <c r="K50" s="55"/>
      <c r="L50" s="55"/>
    </row>
    <row r="51" spans="1:12" s="54" customFormat="1" ht="25.5">
      <c r="A51" s="82"/>
      <c r="B51" s="83">
        <v>80146</v>
      </c>
      <c r="C51" s="55"/>
      <c r="D51" s="85" t="s">
        <v>203</v>
      </c>
      <c r="E51" s="86">
        <f t="shared" si="4"/>
        <v>42433</v>
      </c>
      <c r="F51" s="86">
        <v>42433</v>
      </c>
      <c r="G51" s="55"/>
      <c r="H51" s="55"/>
      <c r="I51" s="55"/>
      <c r="J51" s="55"/>
      <c r="K51" s="55"/>
      <c r="L51" s="55"/>
    </row>
    <row r="52" spans="1:12" s="54" customFormat="1" ht="12.75">
      <c r="A52" s="82"/>
      <c r="B52" s="83">
        <v>80195</v>
      </c>
      <c r="C52" s="55"/>
      <c r="D52" s="85" t="s">
        <v>180</v>
      </c>
      <c r="E52" s="86">
        <f t="shared" si="4"/>
        <v>14405</v>
      </c>
      <c r="F52" s="86">
        <v>14405</v>
      </c>
      <c r="G52" s="86">
        <v>11960</v>
      </c>
      <c r="H52" s="86">
        <v>2445</v>
      </c>
      <c r="I52" s="55"/>
      <c r="J52" s="55"/>
      <c r="K52" s="55"/>
      <c r="L52" s="55"/>
    </row>
    <row r="53" spans="1:12" s="54" customFormat="1" ht="15">
      <c r="A53" s="89">
        <v>851</v>
      </c>
      <c r="B53" s="90"/>
      <c r="C53" s="90"/>
      <c r="D53" s="91" t="s">
        <v>204</v>
      </c>
      <c r="E53" s="93">
        <f>E54+E55+E56</f>
        <v>265510</v>
      </c>
      <c r="F53" s="92">
        <f aca="true" t="shared" si="13" ref="F53:L53">F54+F55+F56</f>
        <v>265510</v>
      </c>
      <c r="G53" s="92">
        <f t="shared" si="13"/>
        <v>90756</v>
      </c>
      <c r="H53" s="92">
        <f t="shared" si="13"/>
        <v>6310</v>
      </c>
      <c r="I53" s="92">
        <f t="shared" si="13"/>
        <v>0</v>
      </c>
      <c r="J53" s="92">
        <f t="shared" si="13"/>
        <v>0</v>
      </c>
      <c r="K53" s="92">
        <f t="shared" si="13"/>
        <v>0</v>
      </c>
      <c r="L53" s="92">
        <f t="shared" si="13"/>
        <v>0</v>
      </c>
    </row>
    <row r="54" spans="1:12" s="54" customFormat="1" ht="12.75">
      <c r="A54" s="82"/>
      <c r="B54" s="83">
        <v>85149</v>
      </c>
      <c r="C54" s="55"/>
      <c r="D54" s="85" t="s">
        <v>205</v>
      </c>
      <c r="E54" s="86">
        <f t="shared" si="4"/>
        <v>44510</v>
      </c>
      <c r="F54" s="86">
        <v>44510</v>
      </c>
      <c r="G54" s="86">
        <v>1500</v>
      </c>
      <c r="H54" s="86">
        <v>310</v>
      </c>
      <c r="I54" s="55"/>
      <c r="J54" s="55"/>
      <c r="K54" s="55"/>
      <c r="L54" s="55"/>
    </row>
    <row r="55" spans="1:12" s="54" customFormat="1" ht="12.75">
      <c r="A55" s="82"/>
      <c r="B55" s="83">
        <v>85153</v>
      </c>
      <c r="C55" s="55"/>
      <c r="D55" s="85" t="s">
        <v>206</v>
      </c>
      <c r="E55" s="86">
        <f t="shared" si="4"/>
        <v>20000</v>
      </c>
      <c r="F55" s="86">
        <v>20000</v>
      </c>
      <c r="G55" s="86">
        <v>14200</v>
      </c>
      <c r="H55" s="86">
        <v>200</v>
      </c>
      <c r="I55" s="55"/>
      <c r="J55" s="55"/>
      <c r="K55" s="55"/>
      <c r="L55" s="55"/>
    </row>
    <row r="56" spans="1:12" s="54" customFormat="1" ht="12.75">
      <c r="A56" s="82"/>
      <c r="B56" s="83">
        <v>85154</v>
      </c>
      <c r="C56" s="55"/>
      <c r="D56" s="85" t="s">
        <v>207</v>
      </c>
      <c r="E56" s="86">
        <f t="shared" si="4"/>
        <v>201000</v>
      </c>
      <c r="F56" s="86">
        <v>201000</v>
      </c>
      <c r="G56" s="86">
        <v>75056</v>
      </c>
      <c r="H56" s="86">
        <v>5800</v>
      </c>
      <c r="I56" s="55"/>
      <c r="J56" s="55"/>
      <c r="K56" s="55"/>
      <c r="L56" s="55"/>
    </row>
    <row r="57" spans="1:12" s="54" customFormat="1" ht="15">
      <c r="A57" s="89">
        <v>852</v>
      </c>
      <c r="B57" s="95"/>
      <c r="C57" s="90"/>
      <c r="D57" s="91" t="s">
        <v>342</v>
      </c>
      <c r="E57" s="92">
        <f>E58+E59+E60+E61+E62+E63+E64</f>
        <v>3546636</v>
      </c>
      <c r="F57" s="92">
        <f>F58+F59+F60+F61+F62+F63+F64</f>
        <v>3546636</v>
      </c>
      <c r="G57" s="92">
        <f aca="true" t="shared" si="14" ref="G57:L57">G58+G59+G61+G62+G63+G64</f>
        <v>487457</v>
      </c>
      <c r="H57" s="92">
        <f t="shared" si="14"/>
        <v>95344</v>
      </c>
      <c r="I57" s="92">
        <f t="shared" si="14"/>
        <v>55000</v>
      </c>
      <c r="J57" s="92">
        <f t="shared" si="14"/>
        <v>0</v>
      </c>
      <c r="K57" s="92">
        <f t="shared" si="14"/>
        <v>0</v>
      </c>
      <c r="L57" s="92">
        <f t="shared" si="14"/>
        <v>0</v>
      </c>
    </row>
    <row r="58" spans="1:12" s="54" customFormat="1" ht="38.25">
      <c r="A58" s="82"/>
      <c r="B58" s="83">
        <v>85212</v>
      </c>
      <c r="C58" s="55"/>
      <c r="D58" s="85" t="s">
        <v>208</v>
      </c>
      <c r="E58" s="86">
        <f t="shared" si="4"/>
        <v>2400000</v>
      </c>
      <c r="F58" s="86">
        <v>2400000</v>
      </c>
      <c r="G58" s="86">
        <v>30000</v>
      </c>
      <c r="H58" s="86">
        <v>6054</v>
      </c>
      <c r="I58" s="86"/>
      <c r="J58" s="86"/>
      <c r="K58" s="55"/>
      <c r="L58" s="55"/>
    </row>
    <row r="59" spans="1:12" s="54" customFormat="1" ht="63.75">
      <c r="A59" s="82"/>
      <c r="B59" s="83">
        <v>85213</v>
      </c>
      <c r="C59" s="55"/>
      <c r="D59" s="85" t="s">
        <v>540</v>
      </c>
      <c r="E59" s="86">
        <f t="shared" si="4"/>
        <v>8400</v>
      </c>
      <c r="F59" s="86">
        <v>8400</v>
      </c>
      <c r="G59" s="86"/>
      <c r="H59" s="86"/>
      <c r="I59" s="55"/>
      <c r="J59" s="55"/>
      <c r="K59" s="55"/>
      <c r="L59" s="55"/>
    </row>
    <row r="60" spans="1:12" s="54" customFormat="1" ht="38.25">
      <c r="A60" s="82"/>
      <c r="B60" s="83">
        <v>85214</v>
      </c>
      <c r="C60" s="55"/>
      <c r="D60" s="85" t="s">
        <v>212</v>
      </c>
      <c r="E60" s="86">
        <f t="shared" si="4"/>
        <v>276000</v>
      </c>
      <c r="F60" s="86">
        <v>276000</v>
      </c>
      <c r="G60" s="86"/>
      <c r="H60" s="86"/>
      <c r="I60" s="55"/>
      <c r="J60" s="55"/>
      <c r="K60" s="55"/>
      <c r="L60" s="55"/>
    </row>
    <row r="61" spans="1:12" s="54" customFormat="1" ht="12.75">
      <c r="A61" s="82"/>
      <c r="B61" s="83">
        <v>85215</v>
      </c>
      <c r="C61" s="55"/>
      <c r="D61" s="85" t="s">
        <v>210</v>
      </c>
      <c r="E61" s="86">
        <f t="shared" si="4"/>
        <v>1000</v>
      </c>
      <c r="F61" s="86">
        <v>1000</v>
      </c>
      <c r="G61" s="55"/>
      <c r="H61" s="55"/>
      <c r="I61" s="55"/>
      <c r="J61" s="55"/>
      <c r="K61" s="55"/>
      <c r="L61" s="55"/>
    </row>
    <row r="62" spans="1:12" s="54" customFormat="1" ht="12.75">
      <c r="A62" s="82"/>
      <c r="B62" s="83">
        <v>85219</v>
      </c>
      <c r="C62" s="55"/>
      <c r="D62" s="85" t="s">
        <v>209</v>
      </c>
      <c r="E62" s="86">
        <f t="shared" si="4"/>
        <v>608228</v>
      </c>
      <c r="F62" s="86">
        <v>608228</v>
      </c>
      <c r="G62" s="86">
        <v>429942</v>
      </c>
      <c r="H62" s="86">
        <v>83611</v>
      </c>
      <c r="I62" s="86"/>
      <c r="J62" s="86"/>
      <c r="K62" s="55"/>
      <c r="L62" s="55"/>
    </row>
    <row r="63" spans="1:12" s="54" customFormat="1" ht="25.5">
      <c r="A63" s="82"/>
      <c r="B63" s="83">
        <v>85228</v>
      </c>
      <c r="C63" s="55"/>
      <c r="D63" s="85" t="s">
        <v>211</v>
      </c>
      <c r="E63" s="86">
        <f t="shared" si="4"/>
        <v>33194</v>
      </c>
      <c r="F63" s="86">
        <v>33194</v>
      </c>
      <c r="G63" s="86">
        <v>27515</v>
      </c>
      <c r="H63" s="86">
        <v>5679</v>
      </c>
      <c r="I63" s="55"/>
      <c r="J63" s="55"/>
      <c r="K63" s="55"/>
      <c r="L63" s="55"/>
    </row>
    <row r="64" spans="1:12" s="54" customFormat="1" ht="12.75">
      <c r="A64" s="82"/>
      <c r="B64" s="83">
        <v>85295</v>
      </c>
      <c r="C64" s="55"/>
      <c r="D64" s="85" t="s">
        <v>180</v>
      </c>
      <c r="E64" s="86">
        <f t="shared" si="4"/>
        <v>219814</v>
      </c>
      <c r="F64" s="86">
        <v>219814</v>
      </c>
      <c r="G64" s="86"/>
      <c r="H64" s="86"/>
      <c r="I64" s="86">
        <v>55000</v>
      </c>
      <c r="J64" s="86"/>
      <c r="K64" s="86"/>
      <c r="L64" s="86"/>
    </row>
    <row r="65" spans="1:12" s="54" customFormat="1" ht="30">
      <c r="A65" s="89">
        <v>854</v>
      </c>
      <c r="B65" s="95"/>
      <c r="C65" s="90"/>
      <c r="D65" s="91" t="s">
        <v>213</v>
      </c>
      <c r="E65" s="92">
        <f>E66+E67+E68</f>
        <v>339978</v>
      </c>
      <c r="F65" s="92">
        <f aca="true" t="shared" si="15" ref="F65:L65">F66+F67+F68</f>
        <v>339978</v>
      </c>
      <c r="G65" s="92">
        <f t="shared" si="15"/>
        <v>193934</v>
      </c>
      <c r="H65" s="92">
        <f t="shared" si="15"/>
        <v>41942</v>
      </c>
      <c r="I65" s="92">
        <f t="shared" si="15"/>
        <v>0</v>
      </c>
      <c r="J65" s="92">
        <f t="shared" si="15"/>
        <v>0</v>
      </c>
      <c r="K65" s="92">
        <f t="shared" si="15"/>
        <v>0</v>
      </c>
      <c r="L65" s="92">
        <f t="shared" si="15"/>
        <v>0</v>
      </c>
    </row>
    <row r="66" spans="1:12" s="54" customFormat="1" ht="12.75">
      <c r="A66" s="82"/>
      <c r="B66" s="83">
        <v>85401</v>
      </c>
      <c r="C66" s="55"/>
      <c r="D66" s="85" t="s">
        <v>214</v>
      </c>
      <c r="E66" s="86">
        <f t="shared" si="4"/>
        <v>259617</v>
      </c>
      <c r="F66" s="86">
        <v>259617</v>
      </c>
      <c r="G66" s="86">
        <v>183715</v>
      </c>
      <c r="H66" s="86">
        <v>39857</v>
      </c>
      <c r="I66" s="86"/>
      <c r="J66" s="55"/>
      <c r="K66" s="55"/>
      <c r="L66" s="55"/>
    </row>
    <row r="67" spans="1:12" s="54" customFormat="1" ht="25.5">
      <c r="A67" s="82"/>
      <c r="B67" s="83">
        <v>85412</v>
      </c>
      <c r="C67" s="55"/>
      <c r="D67" s="85" t="s">
        <v>215</v>
      </c>
      <c r="E67" s="86">
        <f t="shared" si="4"/>
        <v>20281</v>
      </c>
      <c r="F67" s="86">
        <v>20281</v>
      </c>
      <c r="G67" s="86">
        <v>10219</v>
      </c>
      <c r="H67" s="86">
        <v>2085</v>
      </c>
      <c r="I67" s="86"/>
      <c r="J67" s="86"/>
      <c r="K67" s="55"/>
      <c r="L67" s="55"/>
    </row>
    <row r="68" spans="1:12" s="54" customFormat="1" ht="12.75">
      <c r="A68" s="82"/>
      <c r="B68" s="83">
        <v>85415</v>
      </c>
      <c r="C68" s="55"/>
      <c r="D68" s="85" t="s">
        <v>216</v>
      </c>
      <c r="E68" s="86">
        <f t="shared" si="4"/>
        <v>60080</v>
      </c>
      <c r="F68" s="86">
        <v>60080</v>
      </c>
      <c r="G68" s="55"/>
      <c r="H68" s="55"/>
      <c r="I68" s="55"/>
      <c r="J68" s="55"/>
      <c r="K68" s="55"/>
      <c r="L68" s="55"/>
    </row>
    <row r="69" spans="1:12" s="54" customFormat="1" ht="30">
      <c r="A69" s="82">
        <v>900</v>
      </c>
      <c r="B69" s="55"/>
      <c r="C69" s="55"/>
      <c r="D69" s="91" t="s">
        <v>217</v>
      </c>
      <c r="E69" s="92">
        <f>E70+E71+E72+E73+E74</f>
        <v>8970000</v>
      </c>
      <c r="F69" s="92">
        <f aca="true" t="shared" si="16" ref="F69:L69">F70+F71+F72+F73+F74</f>
        <v>1630000</v>
      </c>
      <c r="G69" s="92">
        <f t="shared" si="16"/>
        <v>24440</v>
      </c>
      <c r="H69" s="92">
        <f t="shared" si="16"/>
        <v>1940</v>
      </c>
      <c r="I69" s="92">
        <f t="shared" si="16"/>
        <v>0</v>
      </c>
      <c r="J69" s="92">
        <f t="shared" si="16"/>
        <v>0</v>
      </c>
      <c r="K69" s="92">
        <f t="shared" si="16"/>
        <v>0</v>
      </c>
      <c r="L69" s="92">
        <f t="shared" si="16"/>
        <v>7340000</v>
      </c>
    </row>
    <row r="70" spans="1:12" s="54" customFormat="1" ht="12.75">
      <c r="A70" s="82"/>
      <c r="B70" s="83">
        <v>90001</v>
      </c>
      <c r="C70" s="55"/>
      <c r="D70" s="85" t="s">
        <v>503</v>
      </c>
      <c r="E70" s="86">
        <f t="shared" si="4"/>
        <v>7160000</v>
      </c>
      <c r="F70" s="86">
        <v>160000</v>
      </c>
      <c r="G70" s="55"/>
      <c r="H70" s="55"/>
      <c r="I70" s="55"/>
      <c r="J70" s="55"/>
      <c r="K70" s="55"/>
      <c r="L70" s="86">
        <v>7000000</v>
      </c>
    </row>
    <row r="71" spans="1:12" s="54" customFormat="1" ht="12.75">
      <c r="A71" s="82"/>
      <c r="B71" s="83">
        <v>90003</v>
      </c>
      <c r="C71" s="55"/>
      <c r="D71" s="85" t="s">
        <v>218</v>
      </c>
      <c r="E71" s="86">
        <f t="shared" si="4"/>
        <v>170000</v>
      </c>
      <c r="F71" s="86">
        <v>170000</v>
      </c>
      <c r="G71" s="86">
        <v>9440</v>
      </c>
      <c r="H71" s="86">
        <v>1940</v>
      </c>
      <c r="I71" s="86"/>
      <c r="J71" s="55"/>
      <c r="K71" s="55"/>
      <c r="L71" s="55"/>
    </row>
    <row r="72" spans="1:12" s="54" customFormat="1" ht="25.5">
      <c r="A72" s="82"/>
      <c r="B72" s="83">
        <v>90004</v>
      </c>
      <c r="C72" s="55"/>
      <c r="D72" s="85" t="s">
        <v>219</v>
      </c>
      <c r="E72" s="86">
        <f t="shared" si="4"/>
        <v>155000</v>
      </c>
      <c r="F72" s="86">
        <v>155000</v>
      </c>
      <c r="G72" s="86"/>
      <c r="H72" s="86"/>
      <c r="I72" s="55"/>
      <c r="J72" s="55"/>
      <c r="K72" s="55"/>
      <c r="L72" s="55"/>
    </row>
    <row r="73" spans="1:12" s="54" customFormat="1" ht="12.75">
      <c r="A73" s="82"/>
      <c r="B73" s="83">
        <v>90015</v>
      </c>
      <c r="C73" s="55"/>
      <c r="D73" s="85" t="s">
        <v>220</v>
      </c>
      <c r="E73" s="86">
        <f t="shared" si="4"/>
        <v>1440000</v>
      </c>
      <c r="F73" s="86">
        <v>1100000</v>
      </c>
      <c r="G73" s="86">
        <v>15000</v>
      </c>
      <c r="H73" s="55"/>
      <c r="I73" s="55"/>
      <c r="J73" s="55"/>
      <c r="K73" s="55"/>
      <c r="L73" s="86">
        <v>340000</v>
      </c>
    </row>
    <row r="74" spans="1:12" s="54" customFormat="1" ht="12.75">
      <c r="A74" s="82"/>
      <c r="B74" s="83">
        <v>90095</v>
      </c>
      <c r="C74" s="55"/>
      <c r="D74" s="85" t="s">
        <v>180</v>
      </c>
      <c r="E74" s="86">
        <f t="shared" si="4"/>
        <v>45000</v>
      </c>
      <c r="F74" s="86">
        <v>45000</v>
      </c>
      <c r="G74" s="55"/>
      <c r="H74" s="55"/>
      <c r="I74" s="55"/>
      <c r="J74" s="55"/>
      <c r="K74" s="55"/>
      <c r="L74" s="55"/>
    </row>
    <row r="75" spans="1:12" s="54" customFormat="1" ht="30">
      <c r="A75" s="89">
        <v>921</v>
      </c>
      <c r="B75" s="90"/>
      <c r="C75" s="90"/>
      <c r="D75" s="91" t="s">
        <v>221</v>
      </c>
      <c r="E75" s="94">
        <f>E76+E77</f>
        <v>299400</v>
      </c>
      <c r="F75" s="94">
        <f>F76+F77</f>
        <v>299400</v>
      </c>
      <c r="G75" s="94">
        <f aca="true" t="shared" si="17" ref="G75:L75">G76+G77</f>
        <v>21240</v>
      </c>
      <c r="H75" s="94">
        <f t="shared" si="17"/>
        <v>4560</v>
      </c>
      <c r="I75" s="94">
        <f t="shared" si="17"/>
        <v>234100</v>
      </c>
      <c r="J75" s="94">
        <f t="shared" si="17"/>
        <v>0</v>
      </c>
      <c r="K75" s="94">
        <f t="shared" si="17"/>
        <v>0</v>
      </c>
      <c r="L75" s="94">
        <f t="shared" si="17"/>
        <v>0</v>
      </c>
    </row>
    <row r="76" spans="1:12" s="54" customFormat="1" ht="12.75">
      <c r="A76" s="82"/>
      <c r="B76" s="83">
        <v>92116</v>
      </c>
      <c r="C76" s="55"/>
      <c r="D76" s="85" t="s">
        <v>222</v>
      </c>
      <c r="E76" s="86">
        <f t="shared" si="4"/>
        <v>116100</v>
      </c>
      <c r="F76" s="86">
        <f>I76</f>
        <v>116100</v>
      </c>
      <c r="G76" s="55"/>
      <c r="H76" s="55"/>
      <c r="I76" s="86">
        <v>116100</v>
      </c>
      <c r="J76" s="55"/>
      <c r="K76" s="55"/>
      <c r="L76" s="55"/>
    </row>
    <row r="77" spans="1:12" s="54" customFormat="1" ht="12.75">
      <c r="A77" s="82"/>
      <c r="B77" s="83">
        <v>92195</v>
      </c>
      <c r="C77" s="55"/>
      <c r="D77" s="85" t="s">
        <v>180</v>
      </c>
      <c r="E77" s="86">
        <f t="shared" si="4"/>
        <v>183300</v>
      </c>
      <c r="F77" s="86">
        <v>183300</v>
      </c>
      <c r="G77" s="86">
        <v>21240</v>
      </c>
      <c r="H77" s="86">
        <v>4560</v>
      </c>
      <c r="I77" s="86">
        <v>118000</v>
      </c>
      <c r="J77" s="55"/>
      <c r="K77" s="55"/>
      <c r="L77" s="55"/>
    </row>
    <row r="78" spans="1:12" s="54" customFormat="1" ht="15">
      <c r="A78" s="89">
        <v>926</v>
      </c>
      <c r="B78" s="89"/>
      <c r="C78" s="91"/>
      <c r="D78" s="91" t="s">
        <v>223</v>
      </c>
      <c r="E78" s="92">
        <f>E79+E80</f>
        <v>3678000</v>
      </c>
      <c r="F78" s="92">
        <f aca="true" t="shared" si="18" ref="F78:L78">F79+F80</f>
        <v>978000</v>
      </c>
      <c r="G78" s="92">
        <f t="shared" si="18"/>
        <v>0</v>
      </c>
      <c r="H78" s="92">
        <f t="shared" si="18"/>
        <v>0</v>
      </c>
      <c r="I78" s="92">
        <f t="shared" si="18"/>
        <v>515000</v>
      </c>
      <c r="J78" s="92">
        <f t="shared" si="18"/>
        <v>0</v>
      </c>
      <c r="K78" s="92">
        <f t="shared" si="18"/>
        <v>0</v>
      </c>
      <c r="L78" s="92">
        <f t="shared" si="18"/>
        <v>2700000</v>
      </c>
    </row>
    <row r="79" spans="1:12" s="54" customFormat="1" ht="12.75">
      <c r="A79" s="82"/>
      <c r="B79" s="83">
        <v>92601</v>
      </c>
      <c r="C79" s="55"/>
      <c r="D79" s="85" t="s">
        <v>224</v>
      </c>
      <c r="E79" s="86">
        <f t="shared" si="4"/>
        <v>2700000</v>
      </c>
      <c r="F79" s="55"/>
      <c r="G79" s="55"/>
      <c r="H79" s="55"/>
      <c r="I79" s="55"/>
      <c r="J79" s="55"/>
      <c r="K79" s="55"/>
      <c r="L79" s="86">
        <v>2700000</v>
      </c>
    </row>
    <row r="80" spans="1:12" s="54" customFormat="1" ht="25.5">
      <c r="A80" s="82"/>
      <c r="B80" s="83">
        <v>92605</v>
      </c>
      <c r="C80" s="55"/>
      <c r="D80" s="85" t="s">
        <v>225</v>
      </c>
      <c r="E80" s="86">
        <f t="shared" si="4"/>
        <v>978000</v>
      </c>
      <c r="F80" s="86">
        <v>978000</v>
      </c>
      <c r="G80" s="55"/>
      <c r="H80" s="55"/>
      <c r="I80" s="86">
        <v>515000</v>
      </c>
      <c r="J80" s="55"/>
      <c r="K80" s="55"/>
      <c r="L80" s="55"/>
    </row>
    <row r="81" spans="1:12" s="54" customFormat="1" ht="12.75" hidden="1">
      <c r="A81" s="82"/>
      <c r="B81" s="55"/>
      <c r="C81" s="55"/>
      <c r="D81" s="85"/>
      <c r="E81" s="102"/>
      <c r="F81" s="55"/>
      <c r="G81" s="55"/>
      <c r="H81" s="55"/>
      <c r="I81" s="55"/>
      <c r="J81" s="55"/>
      <c r="K81" s="55"/>
      <c r="L81" s="55"/>
    </row>
    <row r="82" spans="1:12" s="54" customFormat="1" ht="12.75" hidden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3" spans="1:12" s="54" customFormat="1" ht="12.7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</row>
    <row r="84" spans="1:12" s="57" customFormat="1" ht="24.75" customHeight="1">
      <c r="A84" s="1039" t="s">
        <v>80</v>
      </c>
      <c r="B84" s="1040"/>
      <c r="C84" s="1040"/>
      <c r="D84" s="1041"/>
      <c r="E84" s="101">
        <f aca="true" t="shared" si="19" ref="E84:L84">E8+E11+E15+E18+E22+E28+E30+E32+E37+E39+E41+E44+E53+E57+E65+E69+E75+E78</f>
        <v>59740691</v>
      </c>
      <c r="F84" s="101">
        <f t="shared" si="19"/>
        <v>29433435</v>
      </c>
      <c r="G84" s="101">
        <f t="shared" si="19"/>
        <v>10683495</v>
      </c>
      <c r="H84" s="101">
        <f t="shared" si="19"/>
        <v>1994990</v>
      </c>
      <c r="I84" s="101">
        <f t="shared" si="19"/>
        <v>2879326</v>
      </c>
      <c r="J84" s="101">
        <f t="shared" si="19"/>
        <v>10000</v>
      </c>
      <c r="K84" s="101">
        <f t="shared" si="19"/>
        <v>0</v>
      </c>
      <c r="L84" s="101">
        <f t="shared" si="19"/>
        <v>30307256</v>
      </c>
    </row>
    <row r="85" spans="2:12" ht="12.75">
      <c r="B85" s="21">
        <v>993</v>
      </c>
      <c r="D85" s="1" t="s">
        <v>32</v>
      </c>
      <c r="E85" s="105">
        <v>4280866</v>
      </c>
      <c r="F85" s="17"/>
      <c r="G85" s="17"/>
      <c r="H85" s="17"/>
      <c r="I85" s="17"/>
      <c r="J85" s="17"/>
      <c r="K85" s="17"/>
      <c r="L85" s="17"/>
    </row>
    <row r="86" spans="1:12" s="57" customFormat="1" ht="24.75" customHeight="1">
      <c r="A86" s="1044" t="s">
        <v>226</v>
      </c>
      <c r="B86" s="1045"/>
      <c r="C86" s="1045"/>
      <c r="D86" s="1038"/>
      <c r="E86" s="106">
        <f>E84+E85</f>
        <v>64021557</v>
      </c>
      <c r="F86" s="106">
        <f aca="true" t="shared" si="20" ref="F86:L86">F84+F85</f>
        <v>29433435</v>
      </c>
      <c r="G86" s="106">
        <f t="shared" si="20"/>
        <v>10683495</v>
      </c>
      <c r="H86" s="106">
        <f t="shared" si="20"/>
        <v>1994990</v>
      </c>
      <c r="I86" s="106">
        <f t="shared" si="20"/>
        <v>2879326</v>
      </c>
      <c r="J86" s="106">
        <f t="shared" si="20"/>
        <v>10000</v>
      </c>
      <c r="K86" s="106">
        <f t="shared" si="20"/>
        <v>0</v>
      </c>
      <c r="L86" s="106">
        <f t="shared" si="20"/>
        <v>30307256</v>
      </c>
    </row>
  </sheetData>
  <mergeCells count="12">
    <mergeCell ref="A86:D86"/>
    <mergeCell ref="C4:C6"/>
    <mergeCell ref="A84:D84"/>
    <mergeCell ref="A1:L1"/>
    <mergeCell ref="E4:E6"/>
    <mergeCell ref="A4:A6"/>
    <mergeCell ref="D4:D6"/>
    <mergeCell ref="B4:B6"/>
    <mergeCell ref="F4:L4"/>
    <mergeCell ref="G5:K5"/>
    <mergeCell ref="F5:F6"/>
    <mergeCell ref="L5:L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&amp;RZałącznik  NR 2 
do  Uchwały NR     
Rady Gminy Stare Babice 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C4">
      <selection activeCell="F1" sqref="F1"/>
    </sheetView>
  </sheetViews>
  <sheetFormatPr defaultColWidth="9.00390625" defaultRowHeight="12.75"/>
  <cols>
    <col min="1" max="1" width="5.375" style="0" hidden="1" customWidth="1"/>
    <col min="2" max="2" width="4.25390625" style="0" hidden="1" customWidth="1"/>
    <col min="3" max="3" width="4.375" style="0" customWidth="1"/>
    <col min="4" max="4" width="30.75390625" style="0" customWidth="1"/>
    <col min="5" max="5" width="6.00390625" style="0" customWidth="1"/>
    <col min="6" max="6" width="5.625" style="0" customWidth="1"/>
    <col min="7" max="7" width="13.00390625" style="0" customWidth="1"/>
    <col min="8" max="8" width="12.875" style="0" customWidth="1"/>
    <col min="9" max="9" width="11.25390625" style="0" customWidth="1"/>
    <col min="10" max="10" width="13.625" style="0" customWidth="1"/>
    <col min="11" max="11" width="10.875" style="0" customWidth="1"/>
    <col min="12" max="12" width="11.375" style="0" customWidth="1"/>
    <col min="13" max="13" width="9.125" style="0" hidden="1" customWidth="1"/>
    <col min="14" max="14" width="0" style="0" hidden="1" customWidth="1"/>
    <col min="15" max="15" width="11.375" style="0" customWidth="1"/>
    <col min="16" max="16" width="12.25390625" style="0" customWidth="1"/>
  </cols>
  <sheetData>
    <row r="1" spans="3:16" ht="18.75" customHeight="1">
      <c r="C1" s="821"/>
      <c r="D1" s="821"/>
      <c r="E1" s="821"/>
      <c r="F1" s="821"/>
      <c r="G1" s="821"/>
      <c r="H1" s="821"/>
      <c r="I1" s="821"/>
      <c r="J1" s="822"/>
      <c r="K1" s="823"/>
      <c r="L1" s="1055" t="s">
        <v>597</v>
      </c>
      <c r="M1" s="1055"/>
      <c r="N1" s="1055"/>
      <c r="O1" s="1055"/>
      <c r="P1" s="1055"/>
    </row>
    <row r="2" spans="3:16" ht="9.75" customHeight="1">
      <c r="C2" s="821"/>
      <c r="D2" s="821"/>
      <c r="E2" s="821"/>
      <c r="F2" s="821"/>
      <c r="G2" s="821"/>
      <c r="H2" s="821"/>
      <c r="I2" s="821"/>
      <c r="J2" s="823"/>
      <c r="K2" s="823"/>
      <c r="L2" s="1055"/>
      <c r="M2" s="1055"/>
      <c r="N2" s="1055"/>
      <c r="O2" s="1055"/>
      <c r="P2" s="1055"/>
    </row>
    <row r="3" spans="3:16" ht="18.75">
      <c r="C3" s="821"/>
      <c r="D3" s="990" t="s">
        <v>541</v>
      </c>
      <c r="E3" s="821"/>
      <c r="F3" s="821"/>
      <c r="G3" s="821"/>
      <c r="H3" s="821"/>
      <c r="I3" s="821"/>
      <c r="J3" s="823"/>
      <c r="K3" s="823"/>
      <c r="L3" s="1055"/>
      <c r="M3" s="1055"/>
      <c r="N3" s="1055"/>
      <c r="O3" s="1055"/>
      <c r="P3" s="1055"/>
    </row>
    <row r="4" spans="3:16" ht="18" customHeight="1">
      <c r="C4" s="1053" t="s">
        <v>511</v>
      </c>
      <c r="D4" s="1054"/>
      <c r="E4" s="1054"/>
      <c r="F4" s="1054"/>
      <c r="G4" s="1054"/>
      <c r="H4" s="1054"/>
      <c r="I4" s="1054"/>
      <c r="J4" s="1054"/>
      <c r="K4" s="1054"/>
      <c r="L4" s="1054"/>
      <c r="M4" s="1054"/>
      <c r="N4" s="1054"/>
      <c r="O4" s="1054"/>
      <c r="P4" s="1054"/>
    </row>
    <row r="5" spans="3:16" ht="12.75" customHeight="1">
      <c r="C5" s="824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6" t="s">
        <v>512</v>
      </c>
    </row>
    <row r="6" spans="3:16" ht="24" customHeight="1" hidden="1">
      <c r="C6" s="1072" t="s">
        <v>513</v>
      </c>
      <c r="D6" s="1073"/>
      <c r="E6" s="1073"/>
      <c r="F6" s="1073"/>
      <c r="G6" s="1073"/>
      <c r="H6" s="1073"/>
      <c r="I6" s="1073"/>
      <c r="J6" s="1073"/>
      <c r="K6" s="1073"/>
      <c r="L6" s="1073"/>
      <c r="M6" s="1073"/>
      <c r="N6" s="1073"/>
      <c r="O6" s="1073"/>
      <c r="P6" s="1074"/>
    </row>
    <row r="7" spans="3:16" ht="20.25" customHeight="1">
      <c r="C7" s="1063" t="s">
        <v>61</v>
      </c>
      <c r="D7" s="1063" t="s">
        <v>514</v>
      </c>
      <c r="E7" s="1068" t="s">
        <v>515</v>
      </c>
      <c r="F7" s="1070"/>
      <c r="G7" s="1063" t="s">
        <v>516</v>
      </c>
      <c r="H7" s="1063" t="s">
        <v>517</v>
      </c>
      <c r="I7" s="1063" t="s">
        <v>607</v>
      </c>
      <c r="J7" s="1068" t="s">
        <v>518</v>
      </c>
      <c r="K7" s="1069"/>
      <c r="L7" s="1069"/>
      <c r="M7" s="1069"/>
      <c r="N7" s="1070"/>
      <c r="O7" s="1063" t="s">
        <v>598</v>
      </c>
      <c r="P7" s="1063" t="s">
        <v>519</v>
      </c>
    </row>
    <row r="8" spans="3:16" ht="46.5" customHeight="1">
      <c r="C8" s="1065"/>
      <c r="D8" s="1065"/>
      <c r="E8" s="828" t="s">
        <v>520</v>
      </c>
      <c r="F8" s="828" t="s">
        <v>521</v>
      </c>
      <c r="G8" s="1064"/>
      <c r="H8" s="1065"/>
      <c r="I8" s="1065"/>
      <c r="J8" s="827">
        <v>2007</v>
      </c>
      <c r="K8" s="827">
        <v>2008</v>
      </c>
      <c r="L8" s="827">
        <v>2009</v>
      </c>
      <c r="M8" s="827">
        <v>2008</v>
      </c>
      <c r="N8" s="827">
        <v>2009</v>
      </c>
      <c r="O8" s="1065"/>
      <c r="P8" s="1065"/>
    </row>
    <row r="9" spans="3:16" s="74" customFormat="1" ht="10.5" customHeight="1">
      <c r="C9" s="829">
        <v>1</v>
      </c>
      <c r="D9" s="829">
        <v>2</v>
      </c>
      <c r="E9" s="829">
        <v>3</v>
      </c>
      <c r="F9" s="829">
        <v>4</v>
      </c>
      <c r="G9" s="829">
        <v>5</v>
      </c>
      <c r="H9" s="829">
        <v>6</v>
      </c>
      <c r="I9" s="829">
        <v>7</v>
      </c>
      <c r="J9" s="829">
        <v>8</v>
      </c>
      <c r="K9" s="829">
        <v>9</v>
      </c>
      <c r="L9" s="829">
        <v>10</v>
      </c>
      <c r="M9" s="829">
        <v>12</v>
      </c>
      <c r="N9" s="829"/>
      <c r="O9" s="829">
        <v>11</v>
      </c>
      <c r="P9" s="829">
        <v>12</v>
      </c>
    </row>
    <row r="10" spans="3:16" s="830" customFormat="1" ht="15.75" customHeight="1">
      <c r="C10" s="1057" t="s">
        <v>522</v>
      </c>
      <c r="D10" s="1058"/>
      <c r="E10" s="1058"/>
      <c r="F10" s="1059"/>
      <c r="G10" s="831" t="s">
        <v>523</v>
      </c>
      <c r="H10" s="832">
        <f aca="true" t="shared" si="0" ref="H10:M10">SUM(H11:H13)</f>
        <v>18271000</v>
      </c>
      <c r="I10" s="832">
        <f t="shared" si="0"/>
        <v>157000</v>
      </c>
      <c r="J10" s="832">
        <f t="shared" si="0"/>
        <v>3375000</v>
      </c>
      <c r="K10" s="832">
        <f t="shared" si="0"/>
        <v>4875000</v>
      </c>
      <c r="L10" s="832">
        <f t="shared" si="0"/>
        <v>4500000</v>
      </c>
      <c r="M10" s="832">
        <f t="shared" si="0"/>
        <v>0</v>
      </c>
      <c r="N10" s="832"/>
      <c r="O10" s="832">
        <f>SUM(O11:O13)</f>
        <v>12750000</v>
      </c>
      <c r="P10" s="832">
        <f>SUM(P11:P13)</f>
        <v>5364000</v>
      </c>
    </row>
    <row r="11" spans="3:16" s="830" customFormat="1" ht="15.75" customHeight="1">
      <c r="C11" s="1060"/>
      <c r="D11" s="1061"/>
      <c r="E11" s="1061"/>
      <c r="F11" s="1062"/>
      <c r="G11" s="831" t="s">
        <v>383</v>
      </c>
      <c r="H11" s="832">
        <f aca="true" t="shared" si="1" ref="H11:P11">SUMIF($G$14:$G$9466,$G$11,H14:H9466)</f>
        <v>18271000</v>
      </c>
      <c r="I11" s="832">
        <f t="shared" si="1"/>
        <v>157000</v>
      </c>
      <c r="J11" s="832">
        <f t="shared" si="1"/>
        <v>3375000</v>
      </c>
      <c r="K11" s="832">
        <f t="shared" si="1"/>
        <v>4875000</v>
      </c>
      <c r="L11" s="832">
        <f t="shared" si="1"/>
        <v>4500000</v>
      </c>
      <c r="M11" s="832">
        <f t="shared" si="1"/>
        <v>0</v>
      </c>
      <c r="N11" s="832">
        <f t="shared" si="1"/>
        <v>0</v>
      </c>
      <c r="O11" s="832">
        <f t="shared" si="1"/>
        <v>12750000</v>
      </c>
      <c r="P11" s="832">
        <f t="shared" si="1"/>
        <v>5364000</v>
      </c>
    </row>
    <row r="12" spans="3:16" s="830" customFormat="1" ht="16.5">
      <c r="C12" s="1060"/>
      <c r="D12" s="1061"/>
      <c r="E12" s="1061"/>
      <c r="F12" s="1062"/>
      <c r="G12" s="833" t="s">
        <v>524</v>
      </c>
      <c r="H12" s="834">
        <f aca="true" t="shared" si="2" ref="H12:P12">SUMIF($G$14:$G$9466,$G$12,H14:H9466)</f>
        <v>0</v>
      </c>
      <c r="I12" s="834">
        <f t="shared" si="2"/>
        <v>0</v>
      </c>
      <c r="J12" s="834">
        <f t="shared" si="2"/>
        <v>0</v>
      </c>
      <c r="K12" s="834">
        <f t="shared" si="2"/>
        <v>0</v>
      </c>
      <c r="L12" s="834">
        <f t="shared" si="2"/>
        <v>0</v>
      </c>
      <c r="M12" s="834">
        <f t="shared" si="2"/>
        <v>0</v>
      </c>
      <c r="N12" s="834">
        <f t="shared" si="2"/>
        <v>0</v>
      </c>
      <c r="O12" s="834">
        <f t="shared" si="2"/>
        <v>0</v>
      </c>
      <c r="P12" s="834">
        <f t="shared" si="2"/>
        <v>0</v>
      </c>
    </row>
    <row r="13" spans="3:16" s="830" customFormat="1" ht="33">
      <c r="C13" s="835"/>
      <c r="D13" s="836"/>
      <c r="E13" s="836"/>
      <c r="F13" s="837"/>
      <c r="G13" s="833" t="s">
        <v>525</v>
      </c>
      <c r="H13" s="834">
        <f>SUMIF($G$14:$G$9466,$G$13,H14:H9466)</f>
        <v>0</v>
      </c>
      <c r="I13" s="834">
        <f>SUMIF($G$14:$G$9466,$G$13,I14:I9466)</f>
        <v>0</v>
      </c>
      <c r="J13" s="834">
        <f>SUMIF($G$14:$G$9466,$G$13,J14:J9466)</f>
        <v>0</v>
      </c>
      <c r="K13" s="834">
        <f>SUMIF($G$14:$G$9466,$G$13,K14:K9466)</f>
        <v>0</v>
      </c>
      <c r="L13" s="834"/>
      <c r="M13" s="834">
        <f>SUMIF($G$14:$G$9466,$G$13,M14:M9466)</f>
        <v>0</v>
      </c>
      <c r="N13" s="834"/>
      <c r="O13" s="834">
        <f>SUMIF($G$14:$G$9466,$G$13,O14:O9466)</f>
        <v>0</v>
      </c>
      <c r="P13" s="834">
        <f>SUMIF($G$14:$G$9466,$G$13,P14:P9466)</f>
        <v>0</v>
      </c>
    </row>
    <row r="14" spans="3:16" s="838" customFormat="1" ht="41.25" customHeight="1">
      <c r="C14" s="1028" t="s">
        <v>526</v>
      </c>
      <c r="D14" s="1029"/>
      <c r="E14" s="1029"/>
      <c r="F14" s="1029"/>
      <c r="G14" s="1030"/>
      <c r="H14" s="839">
        <f aca="true" t="shared" si="3" ref="H14:P14">SUBTOTAL(9,H15:H18)</f>
        <v>1652000</v>
      </c>
      <c r="I14" s="839">
        <f t="shared" si="3"/>
        <v>102000</v>
      </c>
      <c r="J14" s="839">
        <f t="shared" si="3"/>
        <v>775000</v>
      </c>
      <c r="K14" s="839">
        <f t="shared" si="3"/>
        <v>775000</v>
      </c>
      <c r="L14" s="839">
        <f t="shared" si="3"/>
        <v>0</v>
      </c>
      <c r="M14" s="839">
        <f t="shared" si="3"/>
        <v>0</v>
      </c>
      <c r="N14" s="839">
        <f t="shared" si="3"/>
        <v>0</v>
      </c>
      <c r="O14" s="839">
        <f t="shared" si="3"/>
        <v>1550000</v>
      </c>
      <c r="P14" s="839">
        <f t="shared" si="3"/>
        <v>0</v>
      </c>
    </row>
    <row r="15" spans="3:16" s="838" customFormat="1" ht="16.5" customHeight="1">
      <c r="C15" s="1036">
        <v>1</v>
      </c>
      <c r="D15" s="1031" t="s">
        <v>527</v>
      </c>
      <c r="E15" s="1034">
        <v>2003</v>
      </c>
      <c r="F15" s="1034">
        <v>2008</v>
      </c>
      <c r="G15" s="831" t="s">
        <v>523</v>
      </c>
      <c r="H15" s="840">
        <f aca="true" t="shared" si="4" ref="H15:P15">SUBTOTAL(9,H16:H18)</f>
        <v>1652000</v>
      </c>
      <c r="I15" s="840">
        <f t="shared" si="4"/>
        <v>102000</v>
      </c>
      <c r="J15" s="840">
        <f t="shared" si="4"/>
        <v>775000</v>
      </c>
      <c r="K15" s="840">
        <f t="shared" si="4"/>
        <v>775000</v>
      </c>
      <c r="L15" s="840">
        <f t="shared" si="4"/>
        <v>0</v>
      </c>
      <c r="M15" s="840">
        <f t="shared" si="4"/>
        <v>0</v>
      </c>
      <c r="N15" s="840">
        <f t="shared" si="4"/>
        <v>0</v>
      </c>
      <c r="O15" s="840">
        <f t="shared" si="4"/>
        <v>1550000</v>
      </c>
      <c r="P15" s="840">
        <f t="shared" si="4"/>
        <v>0</v>
      </c>
    </row>
    <row r="16" spans="3:16" s="838" customFormat="1" ht="12.75">
      <c r="C16" s="1037"/>
      <c r="D16" s="1032"/>
      <c r="E16" s="1035"/>
      <c r="F16" s="1035"/>
      <c r="G16" s="831" t="s">
        <v>383</v>
      </c>
      <c r="H16" s="844">
        <v>1652000</v>
      </c>
      <c r="I16" s="844">
        <v>102000</v>
      </c>
      <c r="J16" s="844">
        <v>775000</v>
      </c>
      <c r="K16" s="844">
        <v>775000</v>
      </c>
      <c r="L16" s="844"/>
      <c r="M16" s="844"/>
      <c r="N16" s="844"/>
      <c r="O16" s="845">
        <f>J16+K16+L16</f>
        <v>1550000</v>
      </c>
      <c r="P16" s="845">
        <f>H16-I16-O16</f>
        <v>0</v>
      </c>
    </row>
    <row r="17" spans="3:16" s="838" customFormat="1" ht="16.5">
      <c r="C17" s="1037"/>
      <c r="D17" s="1032"/>
      <c r="E17" s="1035"/>
      <c r="F17" s="1035"/>
      <c r="G17" s="833" t="s">
        <v>524</v>
      </c>
      <c r="H17" s="846">
        <v>0</v>
      </c>
      <c r="I17" s="846"/>
      <c r="J17" s="846">
        <v>0</v>
      </c>
      <c r="K17" s="846">
        <v>0</v>
      </c>
      <c r="L17" s="846"/>
      <c r="M17" s="846"/>
      <c r="N17" s="846"/>
      <c r="O17" s="847">
        <f>J17+K17+L17</f>
        <v>0</v>
      </c>
      <c r="P17" s="847">
        <f>H17-I17-O17</f>
        <v>0</v>
      </c>
    </row>
    <row r="18" spans="3:16" s="838" customFormat="1" ht="12.75" hidden="1">
      <c r="C18" s="841"/>
      <c r="D18" s="842"/>
      <c r="E18" s="843"/>
      <c r="F18" s="843"/>
      <c r="G18" s="848" t="s">
        <v>528</v>
      </c>
      <c r="H18" s="846"/>
      <c r="I18" s="846"/>
      <c r="J18" s="846"/>
      <c r="K18" s="846"/>
      <c r="L18" s="846"/>
      <c r="M18" s="846"/>
      <c r="N18" s="846"/>
      <c r="O18" s="847"/>
      <c r="P18" s="847"/>
    </row>
    <row r="19" spans="3:16" s="838" customFormat="1" ht="16.5" customHeight="1">
      <c r="C19" s="1071">
        <v>2</v>
      </c>
      <c r="D19" s="1066" t="s">
        <v>416</v>
      </c>
      <c r="E19" s="1067">
        <v>2007</v>
      </c>
      <c r="F19" s="1067">
        <v>2008</v>
      </c>
      <c r="G19" s="831" t="s">
        <v>523</v>
      </c>
      <c r="H19" s="840">
        <f aca="true" t="shared" si="5" ref="H19:P19">SUBTOTAL(9,H20:H21)</f>
        <v>200000</v>
      </c>
      <c r="I19" s="840">
        <f t="shared" si="5"/>
        <v>0</v>
      </c>
      <c r="J19" s="840">
        <f t="shared" si="5"/>
        <v>100000</v>
      </c>
      <c r="K19" s="840">
        <f t="shared" si="5"/>
        <v>100000</v>
      </c>
      <c r="L19" s="840">
        <f t="shared" si="5"/>
        <v>0</v>
      </c>
      <c r="M19" s="840">
        <f t="shared" si="5"/>
        <v>0</v>
      </c>
      <c r="N19" s="840">
        <f t="shared" si="5"/>
        <v>0</v>
      </c>
      <c r="O19" s="840">
        <f t="shared" si="5"/>
        <v>200000</v>
      </c>
      <c r="P19" s="840">
        <f t="shared" si="5"/>
        <v>0</v>
      </c>
    </row>
    <row r="20" spans="3:16" s="838" customFormat="1" ht="12.75">
      <c r="C20" s="1071"/>
      <c r="D20" s="1066"/>
      <c r="E20" s="1067"/>
      <c r="F20" s="1067"/>
      <c r="G20" s="831" t="s">
        <v>383</v>
      </c>
      <c r="H20" s="844">
        <v>200000</v>
      </c>
      <c r="I20" s="844">
        <v>0</v>
      </c>
      <c r="J20" s="844">
        <v>100000</v>
      </c>
      <c r="K20" s="844">
        <v>100000</v>
      </c>
      <c r="L20" s="844"/>
      <c r="M20" s="844"/>
      <c r="N20" s="844"/>
      <c r="O20" s="845">
        <f>J20+K20+L20</f>
        <v>200000</v>
      </c>
      <c r="P20" s="845">
        <f>H20-I20-O20</f>
        <v>0</v>
      </c>
    </row>
    <row r="21" spans="3:16" s="838" customFormat="1" ht="16.5">
      <c r="C21" s="1071"/>
      <c r="D21" s="1066"/>
      <c r="E21" s="1067"/>
      <c r="F21" s="1067"/>
      <c r="G21" s="833" t="s">
        <v>524</v>
      </c>
      <c r="H21" s="833"/>
      <c r="I21" s="846"/>
      <c r="J21" s="846">
        <v>0</v>
      </c>
      <c r="K21" s="846">
        <v>0</v>
      </c>
      <c r="L21" s="846"/>
      <c r="M21" s="846"/>
      <c r="N21" s="846"/>
      <c r="O21" s="847">
        <f>J21+K21+L21</f>
        <v>0</v>
      </c>
      <c r="P21" s="847">
        <f>H21-I21-O21</f>
        <v>0</v>
      </c>
    </row>
    <row r="22" spans="3:16" s="838" customFormat="1" ht="12.75" hidden="1">
      <c r="C22" s="987"/>
      <c r="D22" s="988"/>
      <c r="E22" s="989"/>
      <c r="F22" s="989"/>
      <c r="G22" s="848" t="s">
        <v>528</v>
      </c>
      <c r="H22" s="846"/>
      <c r="I22" s="846"/>
      <c r="J22" s="846"/>
      <c r="K22" s="846"/>
      <c r="L22" s="846"/>
      <c r="M22" s="846"/>
      <c r="N22" s="846"/>
      <c r="O22" s="847"/>
      <c r="P22" s="847"/>
    </row>
    <row r="23" spans="3:16" s="838" customFormat="1" ht="41.25" customHeight="1">
      <c r="C23" s="1028" t="s">
        <v>529</v>
      </c>
      <c r="D23" s="1029"/>
      <c r="E23" s="1029"/>
      <c r="F23" s="1029"/>
      <c r="G23" s="1030"/>
      <c r="H23" s="839">
        <f aca="true" t="shared" si="6" ref="H23:P23">SUBTOTAL(9,H24:H27)</f>
        <v>16419000</v>
      </c>
      <c r="I23" s="839">
        <f t="shared" si="6"/>
        <v>55000</v>
      </c>
      <c r="J23" s="839">
        <f t="shared" si="6"/>
        <v>2500000</v>
      </c>
      <c r="K23" s="839">
        <f t="shared" si="6"/>
        <v>4000000</v>
      </c>
      <c r="L23" s="839">
        <f t="shared" si="6"/>
        <v>4500000</v>
      </c>
      <c r="M23" s="839">
        <f t="shared" si="6"/>
        <v>0</v>
      </c>
      <c r="N23" s="839">
        <f t="shared" si="6"/>
        <v>0</v>
      </c>
      <c r="O23" s="839">
        <f t="shared" si="6"/>
        <v>11000000</v>
      </c>
      <c r="P23" s="839">
        <f t="shared" si="6"/>
        <v>5364000</v>
      </c>
    </row>
    <row r="24" spans="3:16" s="838" customFormat="1" ht="16.5" customHeight="1">
      <c r="C24" s="1036">
        <v>3</v>
      </c>
      <c r="D24" s="1031" t="s">
        <v>530</v>
      </c>
      <c r="E24" s="1034">
        <v>2006</v>
      </c>
      <c r="F24" s="1034">
        <v>2010</v>
      </c>
      <c r="G24" s="831" t="s">
        <v>523</v>
      </c>
      <c r="H24" s="840">
        <f aca="true" t="shared" si="7" ref="H24:P24">SUBTOTAL(9,H25:H26)</f>
        <v>16419000</v>
      </c>
      <c r="I24" s="840">
        <f t="shared" si="7"/>
        <v>55000</v>
      </c>
      <c r="J24" s="840">
        <f t="shared" si="7"/>
        <v>2500000</v>
      </c>
      <c r="K24" s="840">
        <f t="shared" si="7"/>
        <v>4000000</v>
      </c>
      <c r="L24" s="840">
        <f t="shared" si="7"/>
        <v>4500000</v>
      </c>
      <c r="M24" s="840">
        <f t="shared" si="7"/>
        <v>0</v>
      </c>
      <c r="N24" s="840">
        <f t="shared" si="7"/>
        <v>0</v>
      </c>
      <c r="O24" s="840">
        <f t="shared" si="7"/>
        <v>11000000</v>
      </c>
      <c r="P24" s="840">
        <f t="shared" si="7"/>
        <v>5364000</v>
      </c>
    </row>
    <row r="25" spans="3:16" s="838" customFormat="1" ht="12.75">
      <c r="C25" s="1037"/>
      <c r="D25" s="1032"/>
      <c r="E25" s="1035"/>
      <c r="F25" s="1035"/>
      <c r="G25" s="831" t="s">
        <v>383</v>
      </c>
      <c r="H25" s="844">
        <v>16419000</v>
      </c>
      <c r="I25" s="844">
        <v>55000</v>
      </c>
      <c r="J25" s="844">
        <v>2500000</v>
      </c>
      <c r="K25" s="844">
        <v>4000000</v>
      </c>
      <c r="L25" s="844">
        <v>4500000</v>
      </c>
      <c r="M25" s="844"/>
      <c r="N25" s="844"/>
      <c r="O25" s="845">
        <f>J25+K25+L25</f>
        <v>11000000</v>
      </c>
      <c r="P25" s="845">
        <f>H25-I25-O25</f>
        <v>5364000</v>
      </c>
    </row>
    <row r="26" spans="3:16" s="838" customFormat="1" ht="16.5">
      <c r="C26" s="1037"/>
      <c r="D26" s="1032"/>
      <c r="E26" s="1035"/>
      <c r="F26" s="1035"/>
      <c r="G26" s="833" t="s">
        <v>524</v>
      </c>
      <c r="H26" s="846"/>
      <c r="I26" s="846">
        <v>0</v>
      </c>
      <c r="J26" s="846"/>
      <c r="K26" s="846"/>
      <c r="L26" s="846"/>
      <c r="M26" s="846"/>
      <c r="N26" s="846"/>
      <c r="O26" s="847">
        <f>J26+K26+L26</f>
        <v>0</v>
      </c>
      <c r="P26" s="847">
        <f>H26-I26-O26</f>
        <v>0</v>
      </c>
    </row>
    <row r="27" spans="1:16" s="850" customFormat="1" ht="13.5" customHeight="1">
      <c r="A27" s="849"/>
      <c r="B27" s="849"/>
      <c r="C27" s="1056" t="s">
        <v>531</v>
      </c>
      <c r="D27" s="1056"/>
      <c r="E27" s="1056"/>
      <c r="F27" s="1056"/>
      <c r="G27" s="1056"/>
      <c r="H27" s="1056"/>
      <c r="I27" s="1056"/>
      <c r="J27" s="1056"/>
      <c r="K27" s="1056"/>
      <c r="L27" s="1056"/>
      <c r="M27" s="1056"/>
      <c r="N27" s="1056"/>
      <c r="O27" s="1056"/>
      <c r="P27" s="1056"/>
    </row>
    <row r="28" spans="1:16" s="850" customFormat="1" ht="13.5" customHeight="1">
      <c r="A28" s="849"/>
      <c r="B28" s="849"/>
      <c r="C28" s="972"/>
      <c r="D28" s="972"/>
      <c r="E28" s="972"/>
      <c r="F28" s="972"/>
      <c r="G28" s="972"/>
      <c r="H28" s="972"/>
      <c r="I28" s="972"/>
      <c r="J28" s="972"/>
      <c r="K28" s="972"/>
      <c r="L28" s="972"/>
      <c r="M28" s="972"/>
      <c r="N28" s="972"/>
      <c r="O28" s="972"/>
      <c r="P28" s="972"/>
    </row>
    <row r="29" spans="3:16" ht="75" customHeight="1">
      <c r="C29" s="1033" t="s">
        <v>532</v>
      </c>
      <c r="D29" s="1033"/>
      <c r="E29" s="1033"/>
      <c r="F29" s="1033"/>
      <c r="G29" s="1033"/>
      <c r="H29" s="1033"/>
      <c r="I29" s="1033"/>
      <c r="J29" s="1033"/>
      <c r="K29" s="1033"/>
      <c r="L29" s="1033"/>
      <c r="M29" s="1033"/>
      <c r="N29" s="1033"/>
      <c r="O29" s="1033"/>
      <c r="P29" s="1033"/>
    </row>
  </sheetData>
  <mergeCells count="29">
    <mergeCell ref="C19:C21"/>
    <mergeCell ref="F19:F21"/>
    <mergeCell ref="C6:P6"/>
    <mergeCell ref="O7:O8"/>
    <mergeCell ref="I7:I8"/>
    <mergeCell ref="H7:H8"/>
    <mergeCell ref="E7:F7"/>
    <mergeCell ref="D7:D8"/>
    <mergeCell ref="C14:G14"/>
    <mergeCell ref="C4:P4"/>
    <mergeCell ref="L1:P3"/>
    <mergeCell ref="C27:P27"/>
    <mergeCell ref="C10:F12"/>
    <mergeCell ref="G7:G8"/>
    <mergeCell ref="C7:C8"/>
    <mergeCell ref="D19:D21"/>
    <mergeCell ref="E19:E21"/>
    <mergeCell ref="J7:N7"/>
    <mergeCell ref="P7:P8"/>
    <mergeCell ref="C29:P29"/>
    <mergeCell ref="F15:F17"/>
    <mergeCell ref="C24:C26"/>
    <mergeCell ref="C23:G23"/>
    <mergeCell ref="D24:D26"/>
    <mergeCell ref="E24:E26"/>
    <mergeCell ref="F24:F26"/>
    <mergeCell ref="D15:D17"/>
    <mergeCell ref="E15:E17"/>
    <mergeCell ref="C15:C17"/>
  </mergeCells>
  <printOptions horizontalCentered="1"/>
  <pageMargins left="0.1968503937007874" right="0.1968503937007874" top="0.3937007874015748" bottom="0.3937007874015748" header="0.5118110236220472" footer="0.11811023622047245"/>
  <pageSetup horizontalDpi="300" verticalDpi="300" orientation="landscape" paperSize="9" scale="95" r:id="rId1"/>
  <headerFooter alignWithMargins="0">
    <oddFooter>&amp;L&amp;3&amp;F&amp;CStrona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00"/>
  <sheetViews>
    <sheetView workbookViewId="0" topLeftCell="A78">
      <selection activeCell="P72" sqref="P72"/>
    </sheetView>
  </sheetViews>
  <sheetFormatPr defaultColWidth="9.00390625" defaultRowHeight="12.75"/>
  <cols>
    <col min="1" max="1" width="5.625" style="681" customWidth="1"/>
    <col min="2" max="2" width="6.625" style="498" customWidth="1"/>
    <col min="3" max="3" width="33.875" style="499" customWidth="1"/>
    <col min="4" max="4" width="15.75390625" style="499" customWidth="1"/>
    <col min="5" max="5" width="7.25390625" style="499" customWidth="1"/>
    <col min="6" max="6" width="12.625" style="0" customWidth="1"/>
    <col min="7" max="7" width="13.875" style="499" customWidth="1"/>
    <col min="8" max="8" width="14.125" style="0" customWidth="1"/>
    <col min="9" max="9" width="13.25390625" style="0" customWidth="1"/>
    <col min="10" max="10" width="13.00390625" style="0" customWidth="1"/>
    <col min="11" max="11" width="13.00390625" style="500" hidden="1" customWidth="1"/>
    <col min="12" max="14" width="13.00390625" style="501" hidden="1" customWidth="1"/>
    <col min="15" max="15" width="13.00390625" style="0" hidden="1" customWidth="1"/>
    <col min="16" max="16" width="26.75390625" style="0" customWidth="1"/>
    <col min="17" max="17" width="11.875" style="0" customWidth="1"/>
  </cols>
  <sheetData>
    <row r="1" spans="1:3" ht="12.75">
      <c r="A1" s="497"/>
      <c r="C1" s="499" t="s">
        <v>71</v>
      </c>
    </row>
    <row r="2" spans="1:15" s="362" customFormat="1" ht="40.5" customHeight="1">
      <c r="A2" s="1078" t="s">
        <v>535</v>
      </c>
      <c r="B2" s="1123"/>
      <c r="C2" s="1123"/>
      <c r="D2" s="1123"/>
      <c r="E2" s="1123"/>
      <c r="F2" s="1123"/>
      <c r="G2" s="1123"/>
      <c r="H2" s="1123"/>
      <c r="I2" s="1123"/>
      <c r="J2" s="1123"/>
      <c r="K2" s="1123"/>
      <c r="L2" s="1123"/>
      <c r="M2" s="1123"/>
      <c r="N2" s="1124"/>
      <c r="O2" s="502"/>
    </row>
    <row r="3" spans="1:28" s="362" customFormat="1" ht="45.75" customHeight="1" thickBot="1">
      <c r="A3" s="503"/>
      <c r="B3" s="503"/>
      <c r="C3" s="503"/>
      <c r="D3" s="503"/>
      <c r="E3" s="503"/>
      <c r="F3" s="503"/>
      <c r="G3" s="503"/>
      <c r="H3" s="503"/>
      <c r="I3" s="1125" t="s">
        <v>42</v>
      </c>
      <c r="J3" s="1125"/>
      <c r="K3" s="1126" t="s">
        <v>370</v>
      </c>
      <c r="L3" s="1127"/>
      <c r="M3" s="1127"/>
      <c r="N3" s="1128"/>
      <c r="O3" s="1080"/>
      <c r="P3" s="1080"/>
      <c r="Q3" s="1080"/>
      <c r="R3" s="1080"/>
      <c r="S3" s="1080"/>
      <c r="T3" s="1080"/>
      <c r="U3" s="1080"/>
      <c r="V3" s="1080"/>
      <c r="W3" s="1080"/>
      <c r="X3" s="1080"/>
      <c r="Y3" s="1080"/>
      <c r="Z3" s="1080"/>
      <c r="AA3" s="1080"/>
      <c r="AB3" s="1080"/>
    </row>
    <row r="4" spans="1:15" s="490" customFormat="1" ht="24.75" customHeight="1">
      <c r="A4" s="1113" t="s">
        <v>61</v>
      </c>
      <c r="B4" s="1116" t="s">
        <v>371</v>
      </c>
      <c r="C4" s="1118" t="s">
        <v>372</v>
      </c>
      <c r="D4" s="1120" t="s">
        <v>373</v>
      </c>
      <c r="E4" s="505" t="s">
        <v>374</v>
      </c>
      <c r="F4" s="1103" t="s">
        <v>375</v>
      </c>
      <c r="G4" s="1106" t="s">
        <v>608</v>
      </c>
      <c r="H4" s="1090" t="s">
        <v>376</v>
      </c>
      <c r="I4" s="1091"/>
      <c r="J4" s="1109"/>
      <c r="K4" s="1110" t="s">
        <v>377</v>
      </c>
      <c r="L4" s="1090" t="s">
        <v>378</v>
      </c>
      <c r="M4" s="1091"/>
      <c r="N4" s="1092"/>
      <c r="O4" s="1093" t="s">
        <v>379</v>
      </c>
    </row>
    <row r="5" spans="1:15" s="490" customFormat="1" ht="16.5" customHeight="1">
      <c r="A5" s="1114"/>
      <c r="B5" s="1117"/>
      <c r="C5" s="1119"/>
      <c r="D5" s="1121"/>
      <c r="E5" s="506" t="s">
        <v>380</v>
      </c>
      <c r="F5" s="1104"/>
      <c r="G5" s="1107"/>
      <c r="H5" s="1096" t="s">
        <v>381</v>
      </c>
      <c r="I5" s="1098" t="s">
        <v>6</v>
      </c>
      <c r="J5" s="1099"/>
      <c r="K5" s="1111"/>
      <c r="L5" s="1100" t="s">
        <v>381</v>
      </c>
      <c r="M5" s="1098" t="s">
        <v>6</v>
      </c>
      <c r="N5" s="1102"/>
      <c r="O5" s="1094"/>
    </row>
    <row r="6" spans="1:15" s="490" customFormat="1" ht="40.5" customHeight="1" thickBot="1">
      <c r="A6" s="1115"/>
      <c r="B6" s="1117"/>
      <c r="C6" s="1119"/>
      <c r="D6" s="1122"/>
      <c r="E6" s="507" t="s">
        <v>382</v>
      </c>
      <c r="F6" s="1105"/>
      <c r="G6" s="1108"/>
      <c r="H6" s="1097"/>
      <c r="I6" s="508" t="s">
        <v>383</v>
      </c>
      <c r="J6" s="508" t="s">
        <v>613</v>
      </c>
      <c r="K6" s="1112"/>
      <c r="L6" s="1101"/>
      <c r="M6" s="508" t="s">
        <v>383</v>
      </c>
      <c r="N6" s="509" t="s">
        <v>384</v>
      </c>
      <c r="O6" s="1095"/>
    </row>
    <row r="7" spans="1:15" s="702" customFormat="1" ht="13.5" customHeight="1" thickBot="1">
      <c r="A7" s="960">
        <v>1</v>
      </c>
      <c r="B7" s="961">
        <v>2</v>
      </c>
      <c r="C7" s="962">
        <v>3</v>
      </c>
      <c r="D7" s="962">
        <v>4</v>
      </c>
      <c r="E7" s="962">
        <v>5</v>
      </c>
      <c r="F7" s="963">
        <v>6</v>
      </c>
      <c r="G7" s="962">
        <v>7</v>
      </c>
      <c r="H7" s="963">
        <v>8</v>
      </c>
      <c r="I7" s="963">
        <v>9</v>
      </c>
      <c r="J7" s="963">
        <v>10</v>
      </c>
      <c r="K7" s="964">
        <v>7</v>
      </c>
      <c r="L7" s="965">
        <v>8</v>
      </c>
      <c r="M7" s="966">
        <v>9</v>
      </c>
      <c r="N7" s="967">
        <v>10</v>
      </c>
      <c r="O7" s="968">
        <v>10</v>
      </c>
    </row>
    <row r="8" spans="1:15" s="514" customFormat="1" ht="29.25" customHeight="1" thickBot="1">
      <c r="A8" s="1081" t="s">
        <v>385</v>
      </c>
      <c r="B8" s="1082"/>
      <c r="C8" s="1082"/>
      <c r="D8" s="1082"/>
      <c r="E8" s="1083"/>
      <c r="F8" s="510">
        <f aca="true" t="shared" si="0" ref="F8:O8">SUBTOTAL(9,F14:F101)</f>
        <v>73732941.92</v>
      </c>
      <c r="G8" s="510">
        <f t="shared" si="0"/>
        <v>24686685.860000003</v>
      </c>
      <c r="H8" s="510">
        <f t="shared" si="0"/>
        <v>30307256</v>
      </c>
      <c r="I8" s="510">
        <f t="shared" si="0"/>
        <v>29410342.7</v>
      </c>
      <c r="J8" s="510">
        <f t="shared" si="0"/>
        <v>896913.3</v>
      </c>
      <c r="K8" s="511">
        <f t="shared" si="0"/>
        <v>15851284</v>
      </c>
      <c r="L8" s="511">
        <f t="shared" si="0"/>
        <v>43023040</v>
      </c>
      <c r="M8" s="511">
        <f t="shared" si="0"/>
        <v>24162391</v>
      </c>
      <c r="N8" s="512">
        <f t="shared" si="0"/>
        <v>18860649</v>
      </c>
      <c r="O8" s="513" t="e">
        <f t="shared" si="0"/>
        <v>#REF!</v>
      </c>
    </row>
    <row r="9" spans="1:15" s="520" customFormat="1" ht="28.5" customHeight="1" thickBot="1">
      <c r="A9" s="1084" t="s">
        <v>386</v>
      </c>
      <c r="B9" s="1085"/>
      <c r="C9" s="1086"/>
      <c r="D9" s="496"/>
      <c r="E9" s="515"/>
      <c r="F9" s="516">
        <f aca="true" t="shared" si="1" ref="F9:N9">SUBTOTAL(9,F14:F94)</f>
        <v>73182941.92</v>
      </c>
      <c r="G9" s="516">
        <f t="shared" si="1"/>
        <v>24236685.860000003</v>
      </c>
      <c r="H9" s="516">
        <f t="shared" si="1"/>
        <v>30207256</v>
      </c>
      <c r="I9" s="516">
        <f t="shared" si="1"/>
        <v>29310342.7</v>
      </c>
      <c r="J9" s="516">
        <f t="shared" si="1"/>
        <v>896913.3</v>
      </c>
      <c r="K9" s="517">
        <f t="shared" si="1"/>
        <v>14741284</v>
      </c>
      <c r="L9" s="511">
        <f t="shared" si="1"/>
        <v>41813040</v>
      </c>
      <c r="M9" s="517">
        <f t="shared" si="1"/>
        <v>22952391</v>
      </c>
      <c r="N9" s="518">
        <f t="shared" si="1"/>
        <v>18860649</v>
      </c>
      <c r="O9" s="519" t="e">
        <f>SUBTOTAL(9,O14:O90)</f>
        <v>#REF!</v>
      </c>
    </row>
    <row r="10" spans="1:15" s="520" customFormat="1" ht="28.5" customHeight="1" thickBot="1">
      <c r="A10" s="1087" t="s">
        <v>387</v>
      </c>
      <c r="B10" s="1088"/>
      <c r="C10" s="1089"/>
      <c r="D10" s="495"/>
      <c r="E10" s="521"/>
      <c r="F10" s="522">
        <f aca="true" t="shared" si="2" ref="F10:O10">SUBTOTAL(9,F14:F69)</f>
        <v>60797941.92</v>
      </c>
      <c r="G10" s="522">
        <f t="shared" si="2"/>
        <v>24236685.860000003</v>
      </c>
      <c r="H10" s="522">
        <f t="shared" si="2"/>
        <v>19822256</v>
      </c>
      <c r="I10" s="522">
        <f t="shared" si="2"/>
        <v>18925342.7</v>
      </c>
      <c r="J10" s="522">
        <f t="shared" si="2"/>
        <v>896913.3</v>
      </c>
      <c r="K10" s="523">
        <f t="shared" si="2"/>
        <v>17015454</v>
      </c>
      <c r="L10" s="523">
        <f t="shared" si="2"/>
        <v>33702210</v>
      </c>
      <c r="M10" s="523">
        <f t="shared" si="2"/>
        <v>14841561</v>
      </c>
      <c r="N10" s="524">
        <f t="shared" si="2"/>
        <v>18860649</v>
      </c>
      <c r="O10" s="525" t="e">
        <f t="shared" si="2"/>
        <v>#REF!</v>
      </c>
    </row>
    <row r="11" spans="1:15" s="530" customFormat="1" ht="33" customHeight="1" thickBot="1">
      <c r="A11" s="526"/>
      <c r="B11" s="527" t="s">
        <v>159</v>
      </c>
      <c r="C11" s="528" t="s">
        <v>388</v>
      </c>
      <c r="D11" s="528"/>
      <c r="E11" s="529"/>
      <c r="F11" s="516">
        <f>SUBTOTAL(9,F14:F24)</f>
        <v>29011861.92</v>
      </c>
      <c r="G11" s="516">
        <f>SUBTOTAL(9,G14:G24)</f>
        <v>23679035.860000003</v>
      </c>
      <c r="H11" s="516">
        <f>SUBTOTAL(9,H14:H24)</f>
        <v>5332826</v>
      </c>
      <c r="I11" s="516">
        <f>SUBTOTAL(9,I14:I24)</f>
        <v>4435912.7</v>
      </c>
      <c r="J11" s="516">
        <f>SUBTOTAL(9,J14:J24)</f>
        <v>896913.3</v>
      </c>
      <c r="K11" s="517">
        <f>SUBTOTAL(9,K13:K104)</f>
        <v>15851284</v>
      </c>
      <c r="L11" s="511">
        <f>SUBTOTAL(9,L13:L104)</f>
        <v>43023040</v>
      </c>
      <c r="M11" s="517">
        <f>SUBTOTAL(9,M13:M104)</f>
        <v>24162391</v>
      </c>
      <c r="N11" s="518">
        <f>SUBTOTAL(9,N13:N104)</f>
        <v>18860649</v>
      </c>
      <c r="O11" s="519" t="e">
        <f>SUBTOTAL(9,O13:O104)</f>
        <v>#REF!</v>
      </c>
    </row>
    <row r="12" spans="1:15" s="540" customFormat="1" ht="33" customHeight="1" thickBot="1">
      <c r="A12" s="531"/>
      <c r="B12" s="532" t="s">
        <v>162</v>
      </c>
      <c r="C12" s="533" t="s">
        <v>389</v>
      </c>
      <c r="D12" s="533"/>
      <c r="E12" s="534"/>
      <c r="F12" s="535">
        <f>SUBTOTAL(9,F14:F24)</f>
        <v>29011861.92</v>
      </c>
      <c r="G12" s="535">
        <f>SUBTOTAL(9,G14:G24)</f>
        <v>23679035.860000003</v>
      </c>
      <c r="H12" s="535">
        <f>SUBTOTAL(9,H14:H24)</f>
        <v>5332826</v>
      </c>
      <c r="I12" s="535">
        <f>SUBTOTAL(9,I14:I24)</f>
        <v>4435912.7</v>
      </c>
      <c r="J12" s="535">
        <f>SUBTOTAL(9,J14:J24)</f>
        <v>896913.3</v>
      </c>
      <c r="K12" s="536">
        <f>SUBTOTAL(9,K13:K104)</f>
        <v>15851284</v>
      </c>
      <c r="L12" s="537">
        <f>SUBTOTAL(9,L13:L104)</f>
        <v>43023040</v>
      </c>
      <c r="M12" s="536">
        <f>SUBTOTAL(9,M13:M104)</f>
        <v>24162391</v>
      </c>
      <c r="N12" s="538">
        <f>SUBTOTAL(9,N13:N104)</f>
        <v>18860649</v>
      </c>
      <c r="O12" s="539" t="e">
        <f>SUBTOTAL(9,O13:O104)</f>
        <v>#REF!</v>
      </c>
    </row>
    <row r="13" spans="1:15" s="548" customFormat="1" ht="16.5" customHeight="1" thickBot="1">
      <c r="A13" s="541"/>
      <c r="B13" s="542"/>
      <c r="C13" s="543" t="s">
        <v>390</v>
      </c>
      <c r="D13" s="543"/>
      <c r="E13" s="544"/>
      <c r="F13" s="516">
        <f>SUBTOTAL(9,F14:F16)</f>
        <v>961008</v>
      </c>
      <c r="G13" s="516">
        <f>SUBTOTAL(9,G14:G16)</f>
        <v>331008</v>
      </c>
      <c r="H13" s="516">
        <f>SUBTOTAL(9,H14:H16)</f>
        <v>630000</v>
      </c>
      <c r="I13" s="516">
        <f>SUBTOTAL(9,I14:I16)</f>
        <v>630000</v>
      </c>
      <c r="J13" s="516">
        <f>SUBTOTAL(9,J14:J16)</f>
        <v>0</v>
      </c>
      <c r="K13" s="545">
        <f>SUBTOTAL(9,K14:K104)</f>
        <v>15851284</v>
      </c>
      <c r="L13" s="546">
        <f>SUBTOTAL(9,L14:L104)</f>
        <v>43023040</v>
      </c>
      <c r="M13" s="545">
        <f>SUBTOTAL(9,M14:M104)</f>
        <v>24162391</v>
      </c>
      <c r="N13" s="547">
        <f>SUBTOTAL(9,N14:N104)</f>
        <v>18860649</v>
      </c>
      <c r="O13" s="519" t="e">
        <f>SUBTOTAL(9,O14:O104)</f>
        <v>#REF!</v>
      </c>
    </row>
    <row r="14" spans="1:15" s="548" customFormat="1" ht="24">
      <c r="A14" s="549">
        <v>1</v>
      </c>
      <c r="B14" s="550"/>
      <c r="C14" s="551" t="s">
        <v>391</v>
      </c>
      <c r="D14" s="552" t="s">
        <v>392</v>
      </c>
      <c r="E14" s="553" t="s">
        <v>393</v>
      </c>
      <c r="F14" s="554">
        <v>300000</v>
      </c>
      <c r="G14" s="555">
        <v>0</v>
      </c>
      <c r="H14" s="554">
        <f>I14+J14</f>
        <v>300000</v>
      </c>
      <c r="I14" s="554">
        <v>300000</v>
      </c>
      <c r="J14" s="556">
        <v>0</v>
      </c>
      <c r="K14" s="557"/>
      <c r="L14" s="558"/>
      <c r="M14" s="559"/>
      <c r="N14" s="560"/>
      <c r="O14" s="561"/>
    </row>
    <row r="15" spans="1:15" s="548" customFormat="1" ht="36">
      <c r="A15" s="598">
        <v>2</v>
      </c>
      <c r="B15" s="550"/>
      <c r="C15" s="600" t="s">
        <v>599</v>
      </c>
      <c r="D15" s="552" t="s">
        <v>392</v>
      </c>
      <c r="E15" s="601" t="s">
        <v>600</v>
      </c>
      <c r="F15" s="602">
        <v>116008</v>
      </c>
      <c r="G15" s="603">
        <v>86008</v>
      </c>
      <c r="H15" s="602">
        <f>I15+J15</f>
        <v>30000</v>
      </c>
      <c r="I15" s="602">
        <v>30000</v>
      </c>
      <c r="J15" s="604"/>
      <c r="K15" s="557"/>
      <c r="L15" s="558"/>
      <c r="M15" s="559"/>
      <c r="N15" s="560"/>
      <c r="O15" s="561"/>
    </row>
    <row r="16" spans="1:15" s="548" customFormat="1" ht="48.75" thickBot="1">
      <c r="A16" s="629">
        <v>3</v>
      </c>
      <c r="B16" s="709"/>
      <c r="C16" s="631" t="s">
        <v>394</v>
      </c>
      <c r="D16" s="925" t="s">
        <v>392</v>
      </c>
      <c r="E16" s="632" t="s">
        <v>395</v>
      </c>
      <c r="F16" s="711">
        <v>545000</v>
      </c>
      <c r="G16" s="712">
        <v>245000</v>
      </c>
      <c r="H16" s="711">
        <f>I16+J16</f>
        <v>300000</v>
      </c>
      <c r="I16" s="711">
        <v>300000</v>
      </c>
      <c r="J16" s="713">
        <v>0</v>
      </c>
      <c r="K16" s="557">
        <f>L16-H16</f>
        <v>-55000</v>
      </c>
      <c r="L16" s="558">
        <f>M16+N16</f>
        <v>245000</v>
      </c>
      <c r="M16" s="559">
        <v>245000</v>
      </c>
      <c r="N16" s="560">
        <v>0</v>
      </c>
      <c r="O16" s="561">
        <f>F16-G16-L16</f>
        <v>55000</v>
      </c>
    </row>
    <row r="17" spans="1:29" s="568" customFormat="1" ht="16.5" thickBot="1">
      <c r="A17" s="893"/>
      <c r="B17" s="894"/>
      <c r="C17" s="895" t="s">
        <v>396</v>
      </c>
      <c r="D17" s="895"/>
      <c r="E17" s="896"/>
      <c r="F17" s="897">
        <f>SUBTOTAL(9,F18:F24)</f>
        <v>28050853.92</v>
      </c>
      <c r="G17" s="897">
        <f>SUBTOTAL(9,G18:G24)</f>
        <v>23348027.860000003</v>
      </c>
      <c r="H17" s="897">
        <f>SUBTOTAL(9,H18:H24)</f>
        <v>4702826</v>
      </c>
      <c r="I17" s="897">
        <f>SUBTOTAL(9,I18:I24)</f>
        <v>3805912.7</v>
      </c>
      <c r="J17" s="897">
        <f>SUBTOTAL(9,J18:J24)</f>
        <v>896913.3</v>
      </c>
      <c r="K17" s="562">
        <f>SUBTOTAL(9,K18:K104)</f>
        <v>15906284</v>
      </c>
      <c r="L17" s="563">
        <f>SUBTOTAL(9,L18:L104)</f>
        <v>42778040</v>
      </c>
      <c r="M17" s="564">
        <f>SUBTOTAL(9,M18:M104)</f>
        <v>23917391</v>
      </c>
      <c r="N17" s="565">
        <f>SUBTOTAL(9,N18:N104)</f>
        <v>18860649</v>
      </c>
      <c r="O17" s="566" t="e">
        <f>SUBTOTAL(9,O18:O104)</f>
        <v>#REF!</v>
      </c>
      <c r="P17" s="567"/>
      <c r="Q17" s="567"/>
      <c r="R17" s="567"/>
      <c r="S17" s="567"/>
      <c r="T17" s="567"/>
      <c r="U17" s="567"/>
      <c r="V17" s="567"/>
      <c r="W17" s="567"/>
      <c r="X17" s="567"/>
      <c r="Y17" s="567"/>
      <c r="Z17" s="567"/>
      <c r="AA17" s="567"/>
      <c r="AB17" s="567"/>
      <c r="AC17" s="567"/>
    </row>
    <row r="18" spans="1:15" s="548" customFormat="1" ht="36">
      <c r="A18" s="898">
        <v>4</v>
      </c>
      <c r="B18" s="899"/>
      <c r="C18" s="900" t="s">
        <v>614</v>
      </c>
      <c r="D18" s="901" t="s">
        <v>392</v>
      </c>
      <c r="E18" s="902" t="s">
        <v>397</v>
      </c>
      <c r="F18" s="903">
        <v>26553306.92</v>
      </c>
      <c r="G18" s="904">
        <v>23253480.92</v>
      </c>
      <c r="H18" s="903">
        <f aca="true" t="shared" si="3" ref="H18:H24">I18+J18</f>
        <v>3299826</v>
      </c>
      <c r="I18" s="903">
        <v>2402912.7</v>
      </c>
      <c r="J18" s="905">
        <v>896913.3</v>
      </c>
      <c r="K18" s="557">
        <f>L18-H18</f>
        <v>20684596</v>
      </c>
      <c r="L18" s="558">
        <f>M18+N18</f>
        <v>23984422</v>
      </c>
      <c r="M18" s="559">
        <v>6571561</v>
      </c>
      <c r="N18" s="560">
        <v>17412861</v>
      </c>
      <c r="O18" s="561">
        <f>F18-G18-L18</f>
        <v>-20684596</v>
      </c>
    </row>
    <row r="19" spans="1:15" s="548" customFormat="1" ht="24">
      <c r="A19" s="549">
        <v>5</v>
      </c>
      <c r="B19" s="550"/>
      <c r="C19" s="551" t="s">
        <v>601</v>
      </c>
      <c r="D19" s="552" t="s">
        <v>399</v>
      </c>
      <c r="E19" s="553">
        <v>2007</v>
      </c>
      <c r="F19" s="554">
        <v>250000</v>
      </c>
      <c r="G19" s="555">
        <v>0</v>
      </c>
      <c r="H19" s="554">
        <f t="shared" si="3"/>
        <v>250000</v>
      </c>
      <c r="I19" s="554">
        <v>250000</v>
      </c>
      <c r="J19" s="556">
        <v>0</v>
      </c>
      <c r="K19" s="557"/>
      <c r="L19" s="558"/>
      <c r="M19" s="559"/>
      <c r="N19" s="560"/>
      <c r="O19" s="561"/>
    </row>
    <row r="20" spans="1:15" s="548" customFormat="1" ht="22.5">
      <c r="A20" s="549">
        <v>6</v>
      </c>
      <c r="B20" s="550"/>
      <c r="C20" s="551" t="s">
        <v>400</v>
      </c>
      <c r="D20" s="552" t="s">
        <v>392</v>
      </c>
      <c r="E20" s="553" t="s">
        <v>393</v>
      </c>
      <c r="F20" s="554">
        <v>300000</v>
      </c>
      <c r="G20" s="555">
        <v>0</v>
      </c>
      <c r="H20" s="554">
        <f t="shared" si="3"/>
        <v>300000</v>
      </c>
      <c r="I20" s="554">
        <v>300000</v>
      </c>
      <c r="J20" s="556">
        <v>0</v>
      </c>
      <c r="K20" s="557">
        <f>L20-H20</f>
        <v>-160000</v>
      </c>
      <c r="L20" s="558">
        <f>M20+N20</f>
        <v>140000</v>
      </c>
      <c r="M20" s="559">
        <v>140000</v>
      </c>
      <c r="N20" s="560">
        <v>0</v>
      </c>
      <c r="O20" s="561">
        <f>F20-G20-L20</f>
        <v>160000</v>
      </c>
    </row>
    <row r="21" spans="1:15" s="548" customFormat="1" ht="22.5">
      <c r="A21" s="549">
        <v>7</v>
      </c>
      <c r="B21" s="550"/>
      <c r="C21" s="551" t="s">
        <v>401</v>
      </c>
      <c r="D21" s="552" t="s">
        <v>392</v>
      </c>
      <c r="E21" s="553" t="s">
        <v>398</v>
      </c>
      <c r="F21" s="554">
        <v>268000</v>
      </c>
      <c r="G21" s="555">
        <v>25000</v>
      </c>
      <c r="H21" s="554">
        <f t="shared" si="3"/>
        <v>243000</v>
      </c>
      <c r="I21" s="554">
        <v>243000</v>
      </c>
      <c r="J21" s="556">
        <v>0</v>
      </c>
      <c r="K21" s="557"/>
      <c r="L21" s="558"/>
      <c r="M21" s="559"/>
      <c r="N21" s="560"/>
      <c r="O21" s="561"/>
    </row>
    <row r="22" spans="1:15" s="548" customFormat="1" ht="22.5">
      <c r="A22" s="549">
        <v>8</v>
      </c>
      <c r="B22" s="550"/>
      <c r="C22" s="551" t="s">
        <v>602</v>
      </c>
      <c r="D22" s="552" t="s">
        <v>392</v>
      </c>
      <c r="E22" s="553" t="s">
        <v>393</v>
      </c>
      <c r="F22" s="554">
        <v>30000</v>
      </c>
      <c r="G22" s="555">
        <v>0</v>
      </c>
      <c r="H22" s="554">
        <f t="shared" si="3"/>
        <v>30000</v>
      </c>
      <c r="I22" s="554">
        <v>30000</v>
      </c>
      <c r="J22" s="556"/>
      <c r="K22" s="557"/>
      <c r="L22" s="558"/>
      <c r="M22" s="559"/>
      <c r="N22" s="560"/>
      <c r="O22" s="561"/>
    </row>
    <row r="23" spans="1:15" s="548" customFormat="1" ht="22.5">
      <c r="A23" s="549">
        <v>9</v>
      </c>
      <c r="B23" s="550"/>
      <c r="C23" s="551" t="s">
        <v>603</v>
      </c>
      <c r="D23" s="552" t="s">
        <v>392</v>
      </c>
      <c r="E23" s="553" t="s">
        <v>398</v>
      </c>
      <c r="F23" s="554">
        <v>599547</v>
      </c>
      <c r="G23" s="555">
        <v>49546.94</v>
      </c>
      <c r="H23" s="554">
        <f t="shared" si="3"/>
        <v>550000</v>
      </c>
      <c r="I23" s="554">
        <v>550000</v>
      </c>
      <c r="J23" s="556">
        <v>0</v>
      </c>
      <c r="K23" s="557"/>
      <c r="L23" s="558"/>
      <c r="M23" s="559"/>
      <c r="N23" s="560"/>
      <c r="O23" s="561"/>
    </row>
    <row r="24" spans="1:15" s="548" customFormat="1" ht="23.25" thickBot="1">
      <c r="A24" s="549">
        <v>10</v>
      </c>
      <c r="B24" s="550"/>
      <c r="C24" s="551" t="s">
        <v>402</v>
      </c>
      <c r="D24" s="552" t="s">
        <v>392</v>
      </c>
      <c r="E24" s="553" t="s">
        <v>398</v>
      </c>
      <c r="F24" s="554">
        <v>50000</v>
      </c>
      <c r="G24" s="555">
        <v>20000</v>
      </c>
      <c r="H24" s="554">
        <f t="shared" si="3"/>
        <v>30000</v>
      </c>
      <c r="I24" s="554">
        <v>30000</v>
      </c>
      <c r="J24" s="556">
        <v>0</v>
      </c>
      <c r="K24" s="557"/>
      <c r="L24" s="558"/>
      <c r="M24" s="559"/>
      <c r="N24" s="560"/>
      <c r="O24" s="561"/>
    </row>
    <row r="25" spans="1:15" s="573" customFormat="1" ht="29.25" customHeight="1" thickBot="1">
      <c r="A25" s="569"/>
      <c r="B25" s="570" t="s">
        <v>403</v>
      </c>
      <c r="C25" s="571" t="s">
        <v>247</v>
      </c>
      <c r="D25" s="571"/>
      <c r="E25" s="572"/>
      <c r="F25" s="516">
        <f aca="true" t="shared" si="4" ref="F25:O25">SUBTOTAL(9,F27:F40)</f>
        <v>5453000</v>
      </c>
      <c r="G25" s="516">
        <f t="shared" si="4"/>
        <v>213000</v>
      </c>
      <c r="H25" s="516">
        <f t="shared" si="4"/>
        <v>4365000</v>
      </c>
      <c r="I25" s="516">
        <f t="shared" si="4"/>
        <v>4365000</v>
      </c>
      <c r="J25" s="516">
        <f t="shared" si="4"/>
        <v>0</v>
      </c>
      <c r="K25" s="517">
        <f t="shared" si="4"/>
        <v>1194788</v>
      </c>
      <c r="L25" s="511">
        <f t="shared" si="4"/>
        <v>5059788</v>
      </c>
      <c r="M25" s="517">
        <f t="shared" si="4"/>
        <v>3612000</v>
      </c>
      <c r="N25" s="518">
        <f t="shared" si="4"/>
        <v>1447788</v>
      </c>
      <c r="O25" s="519">
        <f t="shared" si="4"/>
        <v>-319788</v>
      </c>
    </row>
    <row r="26" spans="1:15" s="583" customFormat="1" ht="25.5" customHeight="1">
      <c r="A26" s="574"/>
      <c r="B26" s="575" t="s">
        <v>404</v>
      </c>
      <c r="C26" s="576" t="s">
        <v>248</v>
      </c>
      <c r="D26" s="576"/>
      <c r="E26" s="577"/>
      <c r="F26" s="578">
        <f aca="true" t="shared" si="5" ref="F26:O26">SUBTOTAL(9,F27:F40)</f>
        <v>5453000</v>
      </c>
      <c r="G26" s="578">
        <f t="shared" si="5"/>
        <v>213000</v>
      </c>
      <c r="H26" s="578">
        <f t="shared" si="5"/>
        <v>4365000</v>
      </c>
      <c r="I26" s="578">
        <f t="shared" si="5"/>
        <v>4365000</v>
      </c>
      <c r="J26" s="578">
        <f t="shared" si="5"/>
        <v>0</v>
      </c>
      <c r="K26" s="579">
        <f t="shared" si="5"/>
        <v>1194788</v>
      </c>
      <c r="L26" s="580">
        <f t="shared" si="5"/>
        <v>5059788</v>
      </c>
      <c r="M26" s="579">
        <f t="shared" si="5"/>
        <v>3612000</v>
      </c>
      <c r="N26" s="581">
        <f t="shared" si="5"/>
        <v>1447788</v>
      </c>
      <c r="O26" s="582">
        <f t="shared" si="5"/>
        <v>-319788</v>
      </c>
    </row>
    <row r="27" spans="1:15" s="548" customFormat="1" ht="47.25" customHeight="1">
      <c r="A27" s="549">
        <v>11</v>
      </c>
      <c r="B27" s="550"/>
      <c r="C27" s="551" t="s">
        <v>405</v>
      </c>
      <c r="D27" s="552" t="s">
        <v>392</v>
      </c>
      <c r="E27" s="553" t="s">
        <v>398</v>
      </c>
      <c r="F27" s="554">
        <v>100000</v>
      </c>
      <c r="G27" s="555">
        <v>10000</v>
      </c>
      <c r="H27" s="554">
        <f aca="true" t="shared" si="6" ref="H27:H40">I27+J27</f>
        <v>90000</v>
      </c>
      <c r="I27" s="554">
        <v>90000</v>
      </c>
      <c r="J27" s="556">
        <v>0</v>
      </c>
      <c r="K27" s="557">
        <f>L27-H27</f>
        <v>550000</v>
      </c>
      <c r="L27" s="558">
        <f>M27+N27</f>
        <v>640000</v>
      </c>
      <c r="M27" s="559">
        <v>640000</v>
      </c>
      <c r="N27" s="560">
        <v>0</v>
      </c>
      <c r="O27" s="561">
        <f>F27-G27-L27</f>
        <v>-550000</v>
      </c>
    </row>
    <row r="28" spans="1:15" s="548" customFormat="1" ht="47.25" customHeight="1">
      <c r="A28" s="549">
        <v>12</v>
      </c>
      <c r="B28" s="584"/>
      <c r="C28" s="551" t="s">
        <v>406</v>
      </c>
      <c r="D28" s="552" t="s">
        <v>392</v>
      </c>
      <c r="E28" s="553" t="s">
        <v>398</v>
      </c>
      <c r="F28" s="554">
        <v>100000</v>
      </c>
      <c r="G28" s="555">
        <v>10000</v>
      </c>
      <c r="H28" s="554">
        <f t="shared" si="6"/>
        <v>90000</v>
      </c>
      <c r="I28" s="554">
        <v>90000</v>
      </c>
      <c r="J28" s="556">
        <v>0</v>
      </c>
      <c r="K28" s="557">
        <f>L28-H28</f>
        <v>2857788</v>
      </c>
      <c r="L28" s="558">
        <f>M28+N28</f>
        <v>2947788</v>
      </c>
      <c r="M28" s="559">
        <v>1500000</v>
      </c>
      <c r="N28" s="560">
        <v>1447788</v>
      </c>
      <c r="O28" s="561">
        <f>F28-G28-L28</f>
        <v>-2857788</v>
      </c>
    </row>
    <row r="29" spans="1:15" s="548" customFormat="1" ht="33.75">
      <c r="A29" s="549">
        <v>13</v>
      </c>
      <c r="B29" s="585"/>
      <c r="C29" s="551" t="s">
        <v>407</v>
      </c>
      <c r="D29" s="552" t="s">
        <v>392</v>
      </c>
      <c r="E29" s="553" t="s">
        <v>408</v>
      </c>
      <c r="F29" s="554">
        <v>1652000</v>
      </c>
      <c r="G29" s="555">
        <v>102000</v>
      </c>
      <c r="H29" s="554">
        <f t="shared" si="6"/>
        <v>775000</v>
      </c>
      <c r="I29" s="554">
        <v>775000</v>
      </c>
      <c r="J29" s="556">
        <v>0</v>
      </c>
      <c r="K29" s="557">
        <f>L29-H29</f>
        <v>160000</v>
      </c>
      <c r="L29" s="558">
        <f>M29+N29</f>
        <v>935000</v>
      </c>
      <c r="M29" s="559">
        <v>935000</v>
      </c>
      <c r="N29" s="560">
        <v>0</v>
      </c>
      <c r="O29" s="561">
        <f>F29-G29-L29</f>
        <v>615000</v>
      </c>
    </row>
    <row r="30" spans="1:15" s="548" customFormat="1" ht="22.5">
      <c r="A30" s="549">
        <v>14</v>
      </c>
      <c r="B30" s="585"/>
      <c r="C30" s="551" t="s">
        <v>409</v>
      </c>
      <c r="D30" s="552" t="s">
        <v>392</v>
      </c>
      <c r="E30" s="553" t="s">
        <v>393</v>
      </c>
      <c r="F30" s="554">
        <v>100000</v>
      </c>
      <c r="G30" s="555">
        <v>0</v>
      </c>
      <c r="H30" s="554">
        <f t="shared" si="6"/>
        <v>100000</v>
      </c>
      <c r="I30" s="554">
        <v>100000</v>
      </c>
      <c r="J30" s="556">
        <v>0</v>
      </c>
      <c r="K30" s="557"/>
      <c r="L30" s="558"/>
      <c r="M30" s="559"/>
      <c r="N30" s="560"/>
      <c r="O30" s="561"/>
    </row>
    <row r="31" spans="1:15" s="548" customFormat="1" ht="33.75">
      <c r="A31" s="549">
        <v>15</v>
      </c>
      <c r="B31" s="584"/>
      <c r="C31" s="551" t="s">
        <v>410</v>
      </c>
      <c r="D31" s="552" t="s">
        <v>392</v>
      </c>
      <c r="E31" s="553" t="s">
        <v>411</v>
      </c>
      <c r="F31" s="554">
        <v>921000</v>
      </c>
      <c r="G31" s="555">
        <v>71000</v>
      </c>
      <c r="H31" s="554">
        <f t="shared" si="6"/>
        <v>850000</v>
      </c>
      <c r="I31" s="554">
        <v>850000</v>
      </c>
      <c r="J31" s="556">
        <v>0</v>
      </c>
      <c r="K31" s="557">
        <f>L31-H31</f>
        <v>-683000</v>
      </c>
      <c r="L31" s="558">
        <f>M31+N31</f>
        <v>167000</v>
      </c>
      <c r="M31" s="559">
        <v>167000</v>
      </c>
      <c r="N31" s="560">
        <v>0</v>
      </c>
      <c r="O31" s="561">
        <f>F31-G31-L31</f>
        <v>683000</v>
      </c>
    </row>
    <row r="32" spans="1:15" s="548" customFormat="1" ht="42.75" customHeight="1">
      <c r="A32" s="549">
        <v>16</v>
      </c>
      <c r="B32" s="584"/>
      <c r="C32" s="551" t="s">
        <v>412</v>
      </c>
      <c r="D32" s="552" t="s">
        <v>392</v>
      </c>
      <c r="E32" s="553" t="s">
        <v>393</v>
      </c>
      <c r="F32" s="554">
        <v>100000</v>
      </c>
      <c r="G32" s="555">
        <v>0</v>
      </c>
      <c r="H32" s="554">
        <f t="shared" si="6"/>
        <v>100000</v>
      </c>
      <c r="I32" s="554">
        <v>100000</v>
      </c>
      <c r="J32" s="556">
        <v>0</v>
      </c>
      <c r="K32" s="557"/>
      <c r="L32" s="558"/>
      <c r="M32" s="559"/>
      <c r="N32" s="560"/>
      <c r="O32" s="561"/>
    </row>
    <row r="33" spans="1:15" s="548" customFormat="1" ht="22.5">
      <c r="A33" s="549">
        <v>17</v>
      </c>
      <c r="B33" s="587"/>
      <c r="C33" s="551" t="s">
        <v>413</v>
      </c>
      <c r="D33" s="552" t="s">
        <v>392</v>
      </c>
      <c r="E33" s="553" t="s">
        <v>393</v>
      </c>
      <c r="F33" s="554">
        <v>150000</v>
      </c>
      <c r="G33" s="555">
        <v>0</v>
      </c>
      <c r="H33" s="554">
        <f t="shared" si="6"/>
        <v>150000</v>
      </c>
      <c r="I33" s="554">
        <v>150000</v>
      </c>
      <c r="J33" s="556">
        <v>0</v>
      </c>
      <c r="K33" s="557"/>
      <c r="L33" s="558"/>
      <c r="M33" s="559"/>
      <c r="N33" s="560"/>
      <c r="O33" s="561"/>
    </row>
    <row r="34" spans="1:15" s="548" customFormat="1" ht="22.5">
      <c r="A34" s="549">
        <v>18</v>
      </c>
      <c r="B34" s="584"/>
      <c r="C34" s="551" t="s">
        <v>414</v>
      </c>
      <c r="D34" s="552" t="s">
        <v>392</v>
      </c>
      <c r="E34" s="553" t="s">
        <v>393</v>
      </c>
      <c r="F34" s="554">
        <v>30000</v>
      </c>
      <c r="G34" s="555">
        <v>0</v>
      </c>
      <c r="H34" s="554">
        <f t="shared" si="6"/>
        <v>30000</v>
      </c>
      <c r="I34" s="554">
        <v>30000</v>
      </c>
      <c r="J34" s="556">
        <v>0</v>
      </c>
      <c r="K34" s="557"/>
      <c r="L34" s="558"/>
      <c r="M34" s="559"/>
      <c r="N34" s="560"/>
      <c r="O34" s="561"/>
    </row>
    <row r="35" spans="1:15" s="548" customFormat="1" ht="22.5">
      <c r="A35" s="549">
        <v>19</v>
      </c>
      <c r="B35" s="584"/>
      <c r="C35" s="551" t="s">
        <v>415</v>
      </c>
      <c r="D35" s="552" t="s">
        <v>392</v>
      </c>
      <c r="E35" s="553" t="s">
        <v>393</v>
      </c>
      <c r="F35" s="554">
        <v>70000</v>
      </c>
      <c r="G35" s="555">
        <v>0</v>
      </c>
      <c r="H35" s="554">
        <f t="shared" si="6"/>
        <v>70000</v>
      </c>
      <c r="I35" s="554">
        <v>70000</v>
      </c>
      <c r="J35" s="556">
        <v>0</v>
      </c>
      <c r="K35" s="557">
        <f>L35-H35</f>
        <v>-50000</v>
      </c>
      <c r="L35" s="558">
        <f>M35+N35</f>
        <v>20000</v>
      </c>
      <c r="M35" s="559">
        <v>20000</v>
      </c>
      <c r="N35" s="560">
        <v>0</v>
      </c>
      <c r="O35" s="561">
        <f>F35-G35-L35</f>
        <v>50000</v>
      </c>
    </row>
    <row r="36" spans="1:15" s="548" customFormat="1" ht="22.5">
      <c r="A36" s="549">
        <v>20</v>
      </c>
      <c r="B36" s="587"/>
      <c r="C36" s="551" t="s">
        <v>416</v>
      </c>
      <c r="D36" s="552" t="s">
        <v>392</v>
      </c>
      <c r="E36" s="553" t="s">
        <v>604</v>
      </c>
      <c r="F36" s="554">
        <v>200000</v>
      </c>
      <c r="G36" s="555">
        <v>0</v>
      </c>
      <c r="H36" s="554">
        <f t="shared" si="6"/>
        <v>100000</v>
      </c>
      <c r="I36" s="554">
        <v>100000</v>
      </c>
      <c r="J36" s="556">
        <v>0</v>
      </c>
      <c r="K36" s="557">
        <f>L36-H36</f>
        <v>50000</v>
      </c>
      <c r="L36" s="558">
        <f>M36+N36</f>
        <v>150000</v>
      </c>
      <c r="M36" s="559">
        <v>150000</v>
      </c>
      <c r="N36" s="560">
        <v>0</v>
      </c>
      <c r="O36" s="561">
        <f>F36-G36-L36</f>
        <v>50000</v>
      </c>
    </row>
    <row r="37" spans="1:15" s="548" customFormat="1" ht="41.25" customHeight="1">
      <c r="A37" s="549">
        <v>21</v>
      </c>
      <c r="B37" s="587"/>
      <c r="C37" s="551" t="s">
        <v>417</v>
      </c>
      <c r="D37" s="552" t="s">
        <v>392</v>
      </c>
      <c r="E37" s="553" t="s">
        <v>398</v>
      </c>
      <c r="F37" s="554">
        <v>100000</v>
      </c>
      <c r="G37" s="555">
        <v>10000</v>
      </c>
      <c r="H37" s="554">
        <f t="shared" si="6"/>
        <v>90000</v>
      </c>
      <c r="I37" s="554">
        <v>90000</v>
      </c>
      <c r="J37" s="556">
        <v>0</v>
      </c>
      <c r="K37" s="557"/>
      <c r="L37" s="558"/>
      <c r="M37" s="559"/>
      <c r="N37" s="560"/>
      <c r="O37" s="561"/>
    </row>
    <row r="38" spans="1:15" s="548" customFormat="1" ht="50.25" customHeight="1">
      <c r="A38" s="549">
        <v>22</v>
      </c>
      <c r="B38" s="587"/>
      <c r="C38" s="551" t="s">
        <v>605</v>
      </c>
      <c r="D38" s="552" t="s">
        <v>392</v>
      </c>
      <c r="E38" s="553" t="s">
        <v>393</v>
      </c>
      <c r="F38" s="554">
        <v>30000</v>
      </c>
      <c r="G38" s="555">
        <v>0</v>
      </c>
      <c r="H38" s="554">
        <f t="shared" si="6"/>
        <v>30000</v>
      </c>
      <c r="I38" s="554">
        <v>30000</v>
      </c>
      <c r="J38" s="556">
        <v>0</v>
      </c>
      <c r="K38" s="557"/>
      <c r="L38" s="558"/>
      <c r="M38" s="559"/>
      <c r="N38" s="560"/>
      <c r="O38" s="561"/>
    </row>
    <row r="39" spans="1:15" s="548" customFormat="1" ht="39.75" customHeight="1">
      <c r="A39" s="549">
        <v>23</v>
      </c>
      <c r="B39" s="587"/>
      <c r="C39" s="551" t="s">
        <v>418</v>
      </c>
      <c r="D39" s="552" t="s">
        <v>392</v>
      </c>
      <c r="E39" s="553" t="s">
        <v>398</v>
      </c>
      <c r="F39" s="554">
        <v>100000</v>
      </c>
      <c r="G39" s="555">
        <v>10000</v>
      </c>
      <c r="H39" s="554">
        <f t="shared" si="6"/>
        <v>90000</v>
      </c>
      <c r="I39" s="554">
        <v>90000</v>
      </c>
      <c r="J39" s="556">
        <v>0</v>
      </c>
      <c r="K39" s="557">
        <f>L39-H39</f>
        <v>60000</v>
      </c>
      <c r="L39" s="559">
        <f>M39+N39</f>
        <v>150000</v>
      </c>
      <c r="M39" s="559">
        <v>150000</v>
      </c>
      <c r="N39" s="560">
        <v>0</v>
      </c>
      <c r="O39" s="561">
        <f>F39-G39-L39</f>
        <v>-60000</v>
      </c>
    </row>
    <row r="40" spans="1:15" s="591" customFormat="1" ht="38.25" customHeight="1" thickBot="1">
      <c r="A40" s="549">
        <v>24</v>
      </c>
      <c r="B40" s="587"/>
      <c r="C40" s="588" t="s">
        <v>419</v>
      </c>
      <c r="D40" s="552" t="s">
        <v>392</v>
      </c>
      <c r="E40" s="553" t="s">
        <v>393</v>
      </c>
      <c r="F40" s="554">
        <v>1800000</v>
      </c>
      <c r="G40" s="555">
        <v>0</v>
      </c>
      <c r="H40" s="554">
        <f t="shared" si="6"/>
        <v>1800000</v>
      </c>
      <c r="I40" s="554">
        <v>1800000</v>
      </c>
      <c r="J40" s="589">
        <v>0</v>
      </c>
      <c r="K40" s="557">
        <f>L40-H40</f>
        <v>-1750000</v>
      </c>
      <c r="L40" s="558">
        <f>M40+N40</f>
        <v>50000</v>
      </c>
      <c r="M40" s="559">
        <v>50000</v>
      </c>
      <c r="N40" s="560">
        <v>0</v>
      </c>
      <c r="O40" s="590">
        <f>F40-G40-L40</f>
        <v>1750000</v>
      </c>
    </row>
    <row r="41" spans="1:15" s="573" customFormat="1" ht="35.25" customHeight="1" thickBot="1">
      <c r="A41" s="592"/>
      <c r="B41" s="593" t="s">
        <v>420</v>
      </c>
      <c r="C41" s="571" t="s">
        <v>421</v>
      </c>
      <c r="D41" s="571"/>
      <c r="E41" s="572"/>
      <c r="F41" s="516">
        <f>SUBTOTAL(9,F43:F44)</f>
        <v>2718000</v>
      </c>
      <c r="G41" s="516">
        <f>SUBTOTAL(9,G43:G44)</f>
        <v>118000</v>
      </c>
      <c r="H41" s="516">
        <f>SUBTOTAL(9,H43:H44)</f>
        <v>600000</v>
      </c>
      <c r="I41" s="516">
        <f>SUBTOTAL(9,I43:I44)</f>
        <v>600000</v>
      </c>
      <c r="J41" s="516">
        <f aca="true" t="shared" si="7" ref="J41:O41">SUBTOTAL(9,J43)</f>
        <v>0</v>
      </c>
      <c r="K41" s="517">
        <f t="shared" si="7"/>
        <v>500000</v>
      </c>
      <c r="L41" s="511">
        <f t="shared" si="7"/>
        <v>1000000</v>
      </c>
      <c r="M41" s="517">
        <f t="shared" si="7"/>
        <v>1000000</v>
      </c>
      <c r="N41" s="518">
        <f t="shared" si="7"/>
        <v>0</v>
      </c>
      <c r="O41" s="594">
        <f t="shared" si="7"/>
        <v>2000000</v>
      </c>
    </row>
    <row r="42" spans="1:15" s="583" customFormat="1" ht="36.75" customHeight="1">
      <c r="A42" s="595"/>
      <c r="B42" s="575" t="s">
        <v>422</v>
      </c>
      <c r="C42" s="576" t="s">
        <v>252</v>
      </c>
      <c r="D42" s="576"/>
      <c r="E42" s="577"/>
      <c r="F42" s="596">
        <f>SUBTOTAL(9,F43:F44)</f>
        <v>2718000</v>
      </c>
      <c r="G42" s="596">
        <f>SUBTOTAL(9,G43:G44)</f>
        <v>118000</v>
      </c>
      <c r="H42" s="596">
        <f>SUBTOTAL(9,H43:H44)</f>
        <v>600000</v>
      </c>
      <c r="I42" s="596">
        <f>SUBTOTAL(9,I43:I44)</f>
        <v>600000</v>
      </c>
      <c r="J42" s="596">
        <f>SUBTOTAL(9,J43:J44)</f>
        <v>0</v>
      </c>
      <c r="K42" s="579">
        <f>SUBTOTAL(9,K43)</f>
        <v>500000</v>
      </c>
      <c r="L42" s="580">
        <f>SUBTOTAL(9,L43)</f>
        <v>1000000</v>
      </c>
      <c r="M42" s="579">
        <f>SUBTOTAL(9,M43)</f>
        <v>1000000</v>
      </c>
      <c r="N42" s="581">
        <f>SUBTOTAL(9,N43)</f>
        <v>0</v>
      </c>
      <c r="O42" s="597">
        <f>SUBTOTAL(9,O43)</f>
        <v>2000000</v>
      </c>
    </row>
    <row r="43" spans="1:15" s="610" customFormat="1" ht="37.5" customHeight="1">
      <c r="A43" s="549">
        <v>25</v>
      </c>
      <c r="B43" s="585"/>
      <c r="C43" s="551" t="s">
        <v>611</v>
      </c>
      <c r="D43" s="552" t="s">
        <v>392</v>
      </c>
      <c r="E43" s="553" t="s">
        <v>397</v>
      </c>
      <c r="F43" s="554">
        <v>2618000</v>
      </c>
      <c r="G43" s="555">
        <v>118000</v>
      </c>
      <c r="H43" s="554">
        <f>I43+J43</f>
        <v>500000</v>
      </c>
      <c r="I43" s="554">
        <v>500000</v>
      </c>
      <c r="J43" s="556">
        <v>0</v>
      </c>
      <c r="K43" s="605">
        <f>L43-H43</f>
        <v>500000</v>
      </c>
      <c r="L43" s="606">
        <f>M43+N43</f>
        <v>1000000</v>
      </c>
      <c r="M43" s="607">
        <v>1000000</v>
      </c>
      <c r="N43" s="608">
        <v>0</v>
      </c>
      <c r="O43" s="609">
        <f>F43-(G43+H43)</f>
        <v>2000000</v>
      </c>
    </row>
    <row r="44" spans="1:15" s="591" customFormat="1" ht="45.75" thickBot="1">
      <c r="A44" s="629">
        <v>26</v>
      </c>
      <c r="B44" s="630"/>
      <c r="C44" s="631" t="s">
        <v>612</v>
      </c>
      <c r="D44" s="925" t="s">
        <v>392</v>
      </c>
      <c r="E44" s="632" t="s">
        <v>393</v>
      </c>
      <c r="F44" s="711">
        <v>100000</v>
      </c>
      <c r="G44" s="906">
        <v>0</v>
      </c>
      <c r="H44" s="711">
        <f>I44+J44</f>
        <v>100000</v>
      </c>
      <c r="I44" s="711">
        <v>100000</v>
      </c>
      <c r="J44" s="713">
        <v>0</v>
      </c>
      <c r="K44" s="611">
        <f>L44-H44</f>
        <v>400000</v>
      </c>
      <c r="L44" s="558">
        <f>M44+N44</f>
        <v>500000</v>
      </c>
      <c r="M44" s="559">
        <v>500000</v>
      </c>
      <c r="N44" s="560">
        <v>0</v>
      </c>
      <c r="O44" s="612">
        <f>F44-G44-L44</f>
        <v>-400000</v>
      </c>
    </row>
    <row r="45" spans="1:15" s="610" customFormat="1" ht="26.25" hidden="1" thickBot="1">
      <c r="A45" s="613"/>
      <c r="B45" s="614" t="s">
        <v>423</v>
      </c>
      <c r="C45" s="615" t="s">
        <v>424</v>
      </c>
      <c r="D45" s="615"/>
      <c r="E45" s="616"/>
      <c r="F45" s="516">
        <f aca="true" t="shared" si="8" ref="F45:N45">SUBTOTAL(9,F47)</f>
        <v>0</v>
      </c>
      <c r="G45" s="516">
        <f t="shared" si="8"/>
        <v>0</v>
      </c>
      <c r="H45" s="516">
        <f t="shared" si="8"/>
        <v>0</v>
      </c>
      <c r="I45" s="516">
        <f t="shared" si="8"/>
        <v>0</v>
      </c>
      <c r="J45" s="516">
        <f t="shared" si="8"/>
        <v>0</v>
      </c>
      <c r="K45" s="617">
        <f t="shared" si="8"/>
        <v>130000</v>
      </c>
      <c r="L45" s="618">
        <f t="shared" si="8"/>
        <v>130000</v>
      </c>
      <c r="M45" s="619">
        <f t="shared" si="8"/>
        <v>130000</v>
      </c>
      <c r="N45" s="620">
        <f t="shared" si="8"/>
        <v>0</v>
      </c>
      <c r="O45" s="621"/>
    </row>
    <row r="46" spans="1:15" s="610" customFormat="1" ht="13.5" hidden="1" thickBot="1">
      <c r="A46" s="622"/>
      <c r="B46" s="623" t="s">
        <v>425</v>
      </c>
      <c r="C46" s="624" t="s">
        <v>186</v>
      </c>
      <c r="D46" s="624"/>
      <c r="E46" s="625"/>
      <c r="F46" s="596">
        <f aca="true" t="shared" si="9" ref="F46:N46">SUBTOTAL(9,F47)</f>
        <v>0</v>
      </c>
      <c r="G46" s="596">
        <f t="shared" si="9"/>
        <v>0</v>
      </c>
      <c r="H46" s="596">
        <f t="shared" si="9"/>
        <v>0</v>
      </c>
      <c r="I46" s="596">
        <f t="shared" si="9"/>
        <v>0</v>
      </c>
      <c r="J46" s="596">
        <f t="shared" si="9"/>
        <v>0</v>
      </c>
      <c r="K46" s="626">
        <f t="shared" si="9"/>
        <v>130000</v>
      </c>
      <c r="L46" s="627">
        <f t="shared" si="9"/>
        <v>130000</v>
      </c>
      <c r="M46" s="626">
        <f t="shared" si="9"/>
        <v>130000</v>
      </c>
      <c r="N46" s="628">
        <f t="shared" si="9"/>
        <v>0</v>
      </c>
      <c r="O46" s="621"/>
    </row>
    <row r="47" spans="1:15" s="610" customFormat="1" ht="13.5" hidden="1" thickBot="1">
      <c r="A47" s="629"/>
      <c r="B47" s="630"/>
      <c r="C47" s="631"/>
      <c r="D47" s="631"/>
      <c r="E47" s="632"/>
      <c r="F47" s="633"/>
      <c r="G47" s="634"/>
      <c r="H47" s="633">
        <f>I47+J47</f>
        <v>0</v>
      </c>
      <c r="I47" s="633"/>
      <c r="J47" s="589">
        <v>0</v>
      </c>
      <c r="K47" s="635">
        <f>L47-H47</f>
        <v>130000</v>
      </c>
      <c r="L47" s="636">
        <f>M47+N47</f>
        <v>130000</v>
      </c>
      <c r="M47" s="637">
        <v>130000</v>
      </c>
      <c r="N47" s="638">
        <v>0</v>
      </c>
      <c r="O47" s="621"/>
    </row>
    <row r="48" spans="1:15" s="573" customFormat="1" ht="39" customHeight="1" thickBot="1">
      <c r="A48" s="592"/>
      <c r="B48" s="593" t="s">
        <v>580</v>
      </c>
      <c r="C48" s="571" t="s">
        <v>581</v>
      </c>
      <c r="D48" s="571"/>
      <c r="E48" s="572"/>
      <c r="F48" s="516">
        <f>SUBTOTAL(9,F50:F50)</f>
        <v>50000</v>
      </c>
      <c r="G48" s="516">
        <f>SUBTOTAL(9,G50:G50)</f>
        <v>0</v>
      </c>
      <c r="H48" s="516">
        <f>SUBTOTAL(9,H50:H50)</f>
        <v>50000</v>
      </c>
      <c r="I48" s="516">
        <f>SUBTOTAL(9,I50:I50)</f>
        <v>50000</v>
      </c>
      <c r="J48" s="516">
        <f>SUBTOTAL(9,J50:J50)</f>
        <v>0</v>
      </c>
      <c r="K48" s="517">
        <f>SUBTOTAL(9,K50)</f>
        <v>950000</v>
      </c>
      <c r="L48" s="511">
        <f>SUBTOTAL(9,L50)</f>
        <v>1000000</v>
      </c>
      <c r="M48" s="517">
        <f>SUBTOTAL(9,M50)</f>
        <v>1000000</v>
      </c>
      <c r="N48" s="518">
        <f>SUBTOTAL(9,N50)</f>
        <v>0</v>
      </c>
      <c r="O48" s="594">
        <f>SUBTOTAL(9,O50)</f>
        <v>0</v>
      </c>
    </row>
    <row r="49" spans="1:15" s="583" customFormat="1" ht="39" customHeight="1">
      <c r="A49" s="595"/>
      <c r="B49" s="575" t="s">
        <v>582</v>
      </c>
      <c r="C49" s="576" t="s">
        <v>172</v>
      </c>
      <c r="D49" s="576"/>
      <c r="E49" s="577"/>
      <c r="F49" s="596">
        <f>SUBTOTAL(9,F50:F50)</f>
        <v>50000</v>
      </c>
      <c r="G49" s="596">
        <f>SUBTOTAL(9,G50:G50)</f>
        <v>0</v>
      </c>
      <c r="H49" s="596">
        <f>SUBTOTAL(9,H50:H50)</f>
        <v>50000</v>
      </c>
      <c r="I49" s="596">
        <f>SUBTOTAL(9,I50:I50)</f>
        <v>50000</v>
      </c>
      <c r="J49" s="596">
        <f>SUBTOTAL(9,J50:J50)</f>
        <v>0</v>
      </c>
      <c r="K49" s="579">
        <f>SUBTOTAL(9,K50)</f>
        <v>950000</v>
      </c>
      <c r="L49" s="580">
        <f>SUBTOTAL(9,L50)</f>
        <v>1000000</v>
      </c>
      <c r="M49" s="579">
        <f>SUBTOTAL(9,M50)</f>
        <v>1000000</v>
      </c>
      <c r="N49" s="581">
        <f>SUBTOTAL(9,N50)</f>
        <v>0</v>
      </c>
      <c r="O49" s="597">
        <f>SUBTOTAL(9,O50)</f>
        <v>0</v>
      </c>
    </row>
    <row r="50" spans="1:15" s="610" customFormat="1" ht="30.75" customHeight="1" thickBot="1">
      <c r="A50" s="598">
        <v>27</v>
      </c>
      <c r="B50" s="599"/>
      <c r="C50" s="600" t="s">
        <v>583</v>
      </c>
      <c r="D50" s="552" t="s">
        <v>584</v>
      </c>
      <c r="E50" s="601" t="s">
        <v>393</v>
      </c>
      <c r="F50" s="602">
        <v>50000</v>
      </c>
      <c r="G50" s="555">
        <v>0</v>
      </c>
      <c r="H50" s="602">
        <f>I50+J50</f>
        <v>50000</v>
      </c>
      <c r="I50" s="602">
        <v>50000</v>
      </c>
      <c r="J50" s="604">
        <v>0</v>
      </c>
      <c r="K50" s="605">
        <f>L50-H50</f>
        <v>950000</v>
      </c>
      <c r="L50" s="606">
        <f>M50+N50</f>
        <v>1000000</v>
      </c>
      <c r="M50" s="607">
        <v>1000000</v>
      </c>
      <c r="N50" s="608">
        <v>0</v>
      </c>
      <c r="O50" s="609">
        <f>F50-(G50+H50)</f>
        <v>0</v>
      </c>
    </row>
    <row r="51" spans="1:15" s="573" customFormat="1" ht="33.75" customHeight="1" thickBot="1">
      <c r="A51" s="592"/>
      <c r="B51" s="593" t="s">
        <v>536</v>
      </c>
      <c r="C51" s="571" t="s">
        <v>539</v>
      </c>
      <c r="D51" s="571"/>
      <c r="E51" s="572"/>
      <c r="F51" s="516">
        <f>SUBTOTAL(9,F53:F53)</f>
        <v>600000</v>
      </c>
      <c r="G51" s="516">
        <f>SUBTOTAL(9,G53:G53)</f>
        <v>0</v>
      </c>
      <c r="H51" s="516">
        <f>SUBTOTAL(9,H53:H53)</f>
        <v>600000</v>
      </c>
      <c r="I51" s="516">
        <f>SUBTOTAL(9,I53:I53)</f>
        <v>600000</v>
      </c>
      <c r="J51" s="516">
        <f>SUBTOTAL(9,J53:J53)</f>
        <v>0</v>
      </c>
      <c r="K51" s="517">
        <f>SUBTOTAL(9,K53)</f>
        <v>400000</v>
      </c>
      <c r="L51" s="511">
        <f>SUBTOTAL(9,L53)</f>
        <v>1000000</v>
      </c>
      <c r="M51" s="517">
        <f>SUBTOTAL(9,M53)</f>
        <v>1000000</v>
      </c>
      <c r="N51" s="518">
        <f>SUBTOTAL(9,N53)</f>
        <v>0</v>
      </c>
      <c r="O51" s="594">
        <f>SUBTOTAL(9,O53)</f>
        <v>0</v>
      </c>
    </row>
    <row r="52" spans="1:15" s="583" customFormat="1" ht="29.25" customHeight="1">
      <c r="A52" s="595"/>
      <c r="B52" s="575" t="s">
        <v>537</v>
      </c>
      <c r="C52" s="576" t="s">
        <v>194</v>
      </c>
      <c r="D52" s="576"/>
      <c r="E52" s="577"/>
      <c r="F52" s="596">
        <f>SUBTOTAL(9,F53:F53)</f>
        <v>600000</v>
      </c>
      <c r="G52" s="596">
        <f>SUBTOTAL(9,G53:G53)</f>
        <v>0</v>
      </c>
      <c r="H52" s="596">
        <f>SUBTOTAL(9,H53:H53)</f>
        <v>600000</v>
      </c>
      <c r="I52" s="596">
        <f>SUBTOTAL(9,I53:I53)</f>
        <v>600000</v>
      </c>
      <c r="J52" s="596">
        <f>SUBTOTAL(9,J53:J53)</f>
        <v>0</v>
      </c>
      <c r="K52" s="579">
        <f>SUBTOTAL(9,K53)</f>
        <v>400000</v>
      </c>
      <c r="L52" s="580">
        <f>SUBTOTAL(9,L53)</f>
        <v>1000000</v>
      </c>
      <c r="M52" s="579">
        <f>SUBTOTAL(9,M53)</f>
        <v>1000000</v>
      </c>
      <c r="N52" s="581">
        <f>SUBTOTAL(9,N53)</f>
        <v>0</v>
      </c>
      <c r="O52" s="597">
        <f>SUBTOTAL(9,O53)</f>
        <v>0</v>
      </c>
    </row>
    <row r="53" spans="1:15" s="610" customFormat="1" ht="24.75" customHeight="1" thickBot="1">
      <c r="A53" s="629">
        <v>28</v>
      </c>
      <c r="B53" s="630"/>
      <c r="C53" s="631" t="s">
        <v>538</v>
      </c>
      <c r="D53" s="925" t="s">
        <v>392</v>
      </c>
      <c r="E53" s="632" t="s">
        <v>393</v>
      </c>
      <c r="F53" s="711">
        <v>600000</v>
      </c>
      <c r="G53" s="712">
        <v>0</v>
      </c>
      <c r="H53" s="711">
        <f>I53+J53</f>
        <v>600000</v>
      </c>
      <c r="I53" s="711">
        <v>600000</v>
      </c>
      <c r="J53" s="973">
        <v>0</v>
      </c>
      <c r="K53" s="974">
        <f>L53-H53</f>
        <v>400000</v>
      </c>
      <c r="L53" s="606">
        <f>M53+N53</f>
        <v>1000000</v>
      </c>
      <c r="M53" s="607">
        <v>1000000</v>
      </c>
      <c r="N53" s="608">
        <v>0</v>
      </c>
      <c r="O53" s="609">
        <f>F53-(G53+H53)</f>
        <v>0</v>
      </c>
    </row>
    <row r="54" spans="1:15" s="641" customFormat="1" ht="27.75" customHeight="1" thickBot="1">
      <c r="A54" s="639"/>
      <c r="B54" s="593" t="s">
        <v>426</v>
      </c>
      <c r="C54" s="571" t="s">
        <v>330</v>
      </c>
      <c r="D54" s="571"/>
      <c r="E54" s="572"/>
      <c r="F54" s="516">
        <f aca="true" t="shared" si="10" ref="F54:O54">SUBTOTAL(9,F56:F60)</f>
        <v>5976080</v>
      </c>
      <c r="G54" s="516">
        <f t="shared" si="10"/>
        <v>141650</v>
      </c>
      <c r="H54" s="516">
        <f t="shared" si="10"/>
        <v>5834430</v>
      </c>
      <c r="I54" s="516">
        <f t="shared" si="10"/>
        <v>5834430</v>
      </c>
      <c r="J54" s="516">
        <f t="shared" si="10"/>
        <v>0</v>
      </c>
      <c r="K54" s="517">
        <f t="shared" si="10"/>
        <v>-4606930</v>
      </c>
      <c r="L54" s="511">
        <f t="shared" si="10"/>
        <v>65000</v>
      </c>
      <c r="M54" s="517">
        <f t="shared" si="10"/>
        <v>65000</v>
      </c>
      <c r="N54" s="518">
        <f t="shared" si="10"/>
        <v>0</v>
      </c>
      <c r="O54" s="640">
        <f t="shared" si="10"/>
        <v>4606930</v>
      </c>
    </row>
    <row r="55" spans="1:15" s="583" customFormat="1" ht="29.25" customHeight="1">
      <c r="A55" s="595"/>
      <c r="B55" s="575" t="s">
        <v>427</v>
      </c>
      <c r="C55" s="576" t="s">
        <v>197</v>
      </c>
      <c r="D55" s="576"/>
      <c r="E55" s="577"/>
      <c r="F55" s="596">
        <f aca="true" t="shared" si="11" ref="F55:O55">SUBTOTAL(9,F56:F58)</f>
        <v>5926080</v>
      </c>
      <c r="G55" s="596">
        <f t="shared" si="11"/>
        <v>141650</v>
      </c>
      <c r="H55" s="596">
        <f t="shared" si="11"/>
        <v>5784430</v>
      </c>
      <c r="I55" s="596">
        <f t="shared" si="11"/>
        <v>5784430</v>
      </c>
      <c r="J55" s="596">
        <f t="shared" si="11"/>
        <v>0</v>
      </c>
      <c r="K55" s="579">
        <f t="shared" si="11"/>
        <v>-4606680</v>
      </c>
      <c r="L55" s="580">
        <f t="shared" si="11"/>
        <v>15250</v>
      </c>
      <c r="M55" s="579">
        <f t="shared" si="11"/>
        <v>15250</v>
      </c>
      <c r="N55" s="581">
        <f t="shared" si="11"/>
        <v>0</v>
      </c>
      <c r="O55" s="642">
        <f t="shared" si="11"/>
        <v>4606680</v>
      </c>
    </row>
    <row r="56" spans="1:15" s="548" customFormat="1" ht="86.25" customHeight="1">
      <c r="A56" s="549">
        <v>29</v>
      </c>
      <c r="B56" s="585"/>
      <c r="C56" s="551" t="s">
        <v>428</v>
      </c>
      <c r="D56" s="552" t="s">
        <v>392</v>
      </c>
      <c r="E56" s="553" t="s">
        <v>411</v>
      </c>
      <c r="F56" s="554">
        <v>4726080</v>
      </c>
      <c r="G56" s="555">
        <v>104150</v>
      </c>
      <c r="H56" s="554">
        <f>I56+J56</f>
        <v>4621930</v>
      </c>
      <c r="I56" s="554">
        <v>4621930</v>
      </c>
      <c r="J56" s="556">
        <v>0</v>
      </c>
      <c r="K56" s="611">
        <f>L56-H56</f>
        <v>-4606680</v>
      </c>
      <c r="L56" s="558">
        <f>M56+N56</f>
        <v>15250</v>
      </c>
      <c r="M56" s="559">
        <v>15250</v>
      </c>
      <c r="N56" s="560">
        <v>0</v>
      </c>
      <c r="O56" s="612">
        <f>F56-G56-L56</f>
        <v>4606680</v>
      </c>
    </row>
    <row r="57" spans="1:15" s="548" customFormat="1" ht="22.5">
      <c r="A57" s="549">
        <v>30</v>
      </c>
      <c r="B57" s="585"/>
      <c r="C57" s="551" t="s">
        <v>429</v>
      </c>
      <c r="D57" s="552" t="s">
        <v>392</v>
      </c>
      <c r="E57" s="553" t="s">
        <v>398</v>
      </c>
      <c r="F57" s="554">
        <v>500000</v>
      </c>
      <c r="G57" s="643">
        <v>21500</v>
      </c>
      <c r="H57" s="554">
        <f>I57+J57</f>
        <v>478500</v>
      </c>
      <c r="I57" s="554">
        <v>478500</v>
      </c>
      <c r="J57" s="556"/>
      <c r="K57" s="611"/>
      <c r="L57" s="558"/>
      <c r="M57" s="559"/>
      <c r="N57" s="560"/>
      <c r="O57" s="612"/>
    </row>
    <row r="58" spans="1:15" s="548" customFormat="1" ht="23.25" thickBot="1">
      <c r="A58" s="549">
        <v>31</v>
      </c>
      <c r="B58" s="585"/>
      <c r="C58" s="551" t="s">
        <v>430</v>
      </c>
      <c r="D58" s="552" t="s">
        <v>392</v>
      </c>
      <c r="E58" s="553" t="s">
        <v>398</v>
      </c>
      <c r="F58" s="554">
        <v>700000</v>
      </c>
      <c r="G58" s="643">
        <v>16000</v>
      </c>
      <c r="H58" s="554">
        <f>I58+J58</f>
        <v>684000</v>
      </c>
      <c r="I58" s="554">
        <v>684000</v>
      </c>
      <c r="J58" s="556"/>
      <c r="K58" s="611"/>
      <c r="L58" s="558"/>
      <c r="M58" s="559"/>
      <c r="N58" s="560"/>
      <c r="O58" s="612"/>
    </row>
    <row r="59" spans="1:15" s="583" customFormat="1" ht="29.25" customHeight="1" thickBot="1">
      <c r="A59" s="975"/>
      <c r="B59" s="976" t="s">
        <v>431</v>
      </c>
      <c r="C59" s="977" t="s">
        <v>200</v>
      </c>
      <c r="D59" s="977"/>
      <c r="E59" s="978"/>
      <c r="F59" s="979">
        <f aca="true" t="shared" si="12" ref="F59:O59">SUBTOTAL(9,F60)</f>
        <v>50000</v>
      </c>
      <c r="G59" s="979">
        <f t="shared" si="12"/>
        <v>0</v>
      </c>
      <c r="H59" s="980">
        <f t="shared" si="12"/>
        <v>50000</v>
      </c>
      <c r="I59" s="980">
        <f t="shared" si="12"/>
        <v>50000</v>
      </c>
      <c r="J59" s="980">
        <f t="shared" si="12"/>
        <v>0</v>
      </c>
      <c r="K59" s="648">
        <f t="shared" si="12"/>
        <v>-250</v>
      </c>
      <c r="L59" s="649">
        <f t="shared" si="12"/>
        <v>49750</v>
      </c>
      <c r="M59" s="648">
        <f t="shared" si="12"/>
        <v>49750</v>
      </c>
      <c r="N59" s="650">
        <f t="shared" si="12"/>
        <v>0</v>
      </c>
      <c r="O59" s="651">
        <f t="shared" si="12"/>
        <v>250</v>
      </c>
    </row>
    <row r="60" spans="1:15" s="548" customFormat="1" ht="57" thickBot="1">
      <c r="A60" s="622">
        <v>32</v>
      </c>
      <c r="B60" s="652"/>
      <c r="C60" s="981" t="s">
        <v>432</v>
      </c>
      <c r="D60" s="982" t="s">
        <v>392</v>
      </c>
      <c r="E60" s="983" t="s">
        <v>510</v>
      </c>
      <c r="F60" s="643">
        <v>50000</v>
      </c>
      <c r="G60" s="984">
        <v>0</v>
      </c>
      <c r="H60" s="984">
        <f>I60+J60</f>
        <v>50000</v>
      </c>
      <c r="I60" s="985">
        <v>50000</v>
      </c>
      <c r="J60" s="986">
        <v>0</v>
      </c>
      <c r="K60" s="654">
        <f>L60-H60</f>
        <v>-250</v>
      </c>
      <c r="L60" s="558">
        <f>M60+N60</f>
        <v>49750</v>
      </c>
      <c r="M60" s="559">
        <v>49750</v>
      </c>
      <c r="N60" s="560">
        <v>0</v>
      </c>
      <c r="O60" s="612">
        <f>F60-G60-L60</f>
        <v>250</v>
      </c>
    </row>
    <row r="61" spans="1:15" s="655" customFormat="1" ht="33" customHeight="1" thickBot="1">
      <c r="A61" s="639"/>
      <c r="B61" s="593" t="s">
        <v>433</v>
      </c>
      <c r="C61" s="571" t="s">
        <v>349</v>
      </c>
      <c r="D61" s="571"/>
      <c r="E61" s="572"/>
      <c r="F61" s="516">
        <f>SUBTOTAL(9,F63:F64)</f>
        <v>370000</v>
      </c>
      <c r="G61" s="516">
        <f>SUBTOTAL(9,G63:G64)</f>
        <v>30000</v>
      </c>
      <c r="H61" s="516">
        <f>SUBTOTAL(9,H63:H64)</f>
        <v>340000</v>
      </c>
      <c r="I61" s="516">
        <f>SUBTOTAL(9,I63:I64)</f>
        <v>340000</v>
      </c>
      <c r="J61" s="516">
        <f>SUBTOTAL(9,J63:J64)</f>
        <v>0</v>
      </c>
      <c r="K61" s="517">
        <f>SUBTOTAL(9,K64:K64)</f>
        <v>-200000</v>
      </c>
      <c r="L61" s="511">
        <f>SUBTOTAL(9,L64:L64)</f>
        <v>100000</v>
      </c>
      <c r="M61" s="517">
        <f>SUBTOTAL(9,M64:M64)</f>
        <v>100000</v>
      </c>
      <c r="N61" s="518">
        <f>SUBTOTAL(9,N64:N64)</f>
        <v>0</v>
      </c>
      <c r="O61" s="519">
        <f>SUBTOTAL(9,O64:O64)</f>
        <v>0</v>
      </c>
    </row>
    <row r="62" spans="1:15" s="583" customFormat="1" ht="29.25" customHeight="1">
      <c r="A62" s="595"/>
      <c r="B62" s="575" t="s">
        <v>434</v>
      </c>
      <c r="C62" s="576" t="s">
        <v>220</v>
      </c>
      <c r="D62" s="576"/>
      <c r="E62" s="577"/>
      <c r="F62" s="596">
        <f>SUBTOTAL(9,F63:F64)</f>
        <v>370000</v>
      </c>
      <c r="G62" s="596">
        <f>SUBTOTAL(9,G63:G64)</f>
        <v>30000</v>
      </c>
      <c r="H62" s="596">
        <f>SUBTOTAL(9,H63:H64)</f>
        <v>340000</v>
      </c>
      <c r="I62" s="596">
        <f>SUBTOTAL(9,I63:I64)</f>
        <v>340000</v>
      </c>
      <c r="J62" s="596">
        <f>SUBTOTAL(9,J63:J64)</f>
        <v>0</v>
      </c>
      <c r="K62" s="579">
        <f>SUBTOTAL(9,K64:K64)</f>
        <v>-200000</v>
      </c>
      <c r="L62" s="580">
        <f>SUBTOTAL(9,L64:L64)</f>
        <v>100000</v>
      </c>
      <c r="M62" s="579">
        <f>SUBTOTAL(9,M64:M64)</f>
        <v>100000</v>
      </c>
      <c r="N62" s="581">
        <f>SUBTOTAL(9,N64:N64)</f>
        <v>0</v>
      </c>
      <c r="O62" s="582">
        <f>SUBTOTAL(9,O64:O64)</f>
        <v>0</v>
      </c>
    </row>
    <row r="63" spans="1:15" s="657" customFormat="1" ht="22.5">
      <c r="A63" s="549">
        <v>33</v>
      </c>
      <c r="B63" s="585"/>
      <c r="C63" s="551" t="s">
        <v>435</v>
      </c>
      <c r="D63" s="552" t="s">
        <v>392</v>
      </c>
      <c r="E63" s="553" t="s">
        <v>398</v>
      </c>
      <c r="F63" s="555">
        <v>70000</v>
      </c>
      <c r="G63" s="643">
        <v>30000</v>
      </c>
      <c r="H63" s="554">
        <f>I63+J63</f>
        <v>40000</v>
      </c>
      <c r="I63" s="554">
        <v>40000</v>
      </c>
      <c r="J63" s="556"/>
      <c r="K63" s="656"/>
      <c r="L63" s="558"/>
      <c r="M63" s="559"/>
      <c r="N63" s="560"/>
      <c r="O63" s="612"/>
    </row>
    <row r="64" spans="1:15" s="657" customFormat="1" ht="23.25" thickBot="1">
      <c r="A64" s="629">
        <v>34</v>
      </c>
      <c r="B64" s="630"/>
      <c r="C64" s="631" t="s">
        <v>436</v>
      </c>
      <c r="D64" s="925" t="s">
        <v>392</v>
      </c>
      <c r="E64" s="632" t="s">
        <v>393</v>
      </c>
      <c r="F64" s="712">
        <v>300000</v>
      </c>
      <c r="G64" s="712">
        <v>0</v>
      </c>
      <c r="H64" s="711">
        <f>I64+J64</f>
        <v>300000</v>
      </c>
      <c r="I64" s="711">
        <v>300000</v>
      </c>
      <c r="J64" s="713">
        <v>0</v>
      </c>
      <c r="K64" s="656">
        <f>L64-H64</f>
        <v>-200000</v>
      </c>
      <c r="L64" s="558">
        <f>M64+N64</f>
        <v>100000</v>
      </c>
      <c r="M64" s="559">
        <v>100000</v>
      </c>
      <c r="N64" s="560">
        <v>0</v>
      </c>
      <c r="O64" s="612">
        <f>F64-(G64+H64)</f>
        <v>0</v>
      </c>
    </row>
    <row r="65" spans="1:15" s="655" customFormat="1" ht="33" customHeight="1" thickBot="1">
      <c r="A65" s="639"/>
      <c r="B65" s="593" t="s">
        <v>437</v>
      </c>
      <c r="C65" s="593" t="s">
        <v>438</v>
      </c>
      <c r="D65" s="593"/>
      <c r="E65" s="572"/>
      <c r="F65" s="516">
        <f aca="true" t="shared" si="13" ref="F65:O65">SUBTOTAL(9,F67:F69)</f>
        <v>16619000</v>
      </c>
      <c r="G65" s="516">
        <f t="shared" si="13"/>
        <v>55000</v>
      </c>
      <c r="H65" s="516">
        <f t="shared" si="13"/>
        <v>2700000</v>
      </c>
      <c r="I65" s="516">
        <f t="shared" si="13"/>
        <v>2700000</v>
      </c>
      <c r="J65" s="516">
        <f t="shared" si="13"/>
        <v>0</v>
      </c>
      <c r="K65" s="517">
        <f t="shared" si="13"/>
        <v>-2222000</v>
      </c>
      <c r="L65" s="511">
        <f t="shared" si="13"/>
        <v>478000</v>
      </c>
      <c r="M65" s="517">
        <f t="shared" si="13"/>
        <v>478000</v>
      </c>
      <c r="N65" s="518">
        <f t="shared" si="13"/>
        <v>0</v>
      </c>
      <c r="O65" s="519" t="e">
        <f t="shared" si="13"/>
        <v>#REF!</v>
      </c>
    </row>
    <row r="66" spans="1:15" s="583" customFormat="1" ht="33.75" customHeight="1">
      <c r="A66" s="595"/>
      <c r="B66" s="575" t="s">
        <v>439</v>
      </c>
      <c r="C66" s="576" t="s">
        <v>224</v>
      </c>
      <c r="D66" s="576"/>
      <c r="E66" s="577"/>
      <c r="F66" s="578">
        <f aca="true" t="shared" si="14" ref="F66:O66">SUBTOTAL(9,F67:F69)</f>
        <v>16619000</v>
      </c>
      <c r="G66" s="578">
        <f t="shared" si="14"/>
        <v>55000</v>
      </c>
      <c r="H66" s="578">
        <f t="shared" si="14"/>
        <v>2700000</v>
      </c>
      <c r="I66" s="578">
        <f t="shared" si="14"/>
        <v>2700000</v>
      </c>
      <c r="J66" s="578">
        <f t="shared" si="14"/>
        <v>0</v>
      </c>
      <c r="K66" s="579">
        <f t="shared" si="14"/>
        <v>-2222000</v>
      </c>
      <c r="L66" s="580">
        <f t="shared" si="14"/>
        <v>478000</v>
      </c>
      <c r="M66" s="579">
        <f t="shared" si="14"/>
        <v>478000</v>
      </c>
      <c r="N66" s="581">
        <f t="shared" si="14"/>
        <v>0</v>
      </c>
      <c r="O66" s="582" t="e">
        <f t="shared" si="14"/>
        <v>#REF!</v>
      </c>
    </row>
    <row r="67" spans="1:15" s="610" customFormat="1" ht="22.5">
      <c r="A67" s="549">
        <v>35</v>
      </c>
      <c r="B67" s="585"/>
      <c r="C67" s="588" t="s">
        <v>606</v>
      </c>
      <c r="D67" s="552" t="s">
        <v>392</v>
      </c>
      <c r="E67" s="553" t="s">
        <v>440</v>
      </c>
      <c r="F67" s="554">
        <v>16419000</v>
      </c>
      <c r="G67" s="555">
        <v>55000</v>
      </c>
      <c r="H67" s="554">
        <f>I67+J67</f>
        <v>2500000</v>
      </c>
      <c r="I67" s="554">
        <v>2500000</v>
      </c>
      <c r="J67" s="556">
        <v>0</v>
      </c>
      <c r="K67" s="658">
        <f>L67-H67</f>
        <v>-2081000</v>
      </c>
      <c r="L67" s="558">
        <f>M67+N67</f>
        <v>419000</v>
      </c>
      <c r="M67" s="559">
        <v>419000</v>
      </c>
      <c r="N67" s="560">
        <v>0</v>
      </c>
      <c r="O67" s="612">
        <f>F67-(G67+H67)</f>
        <v>13864000</v>
      </c>
    </row>
    <row r="68" spans="1:15" s="610" customFormat="1" ht="22.5">
      <c r="A68" s="549">
        <v>36</v>
      </c>
      <c r="B68" s="585"/>
      <c r="C68" s="551" t="s">
        <v>441</v>
      </c>
      <c r="D68" s="552" t="s">
        <v>392</v>
      </c>
      <c r="E68" s="553" t="s">
        <v>393</v>
      </c>
      <c r="F68" s="554">
        <v>100000</v>
      </c>
      <c r="G68" s="911">
        <v>0</v>
      </c>
      <c r="H68" s="554">
        <f>I68+J68</f>
        <v>100000</v>
      </c>
      <c r="I68" s="554">
        <v>100000</v>
      </c>
      <c r="J68" s="556">
        <v>0</v>
      </c>
      <c r="K68" s="611">
        <f>L68-H68</f>
        <v>-91000</v>
      </c>
      <c r="L68" s="558">
        <f>M68+N68</f>
        <v>9000</v>
      </c>
      <c r="M68" s="559">
        <v>9000</v>
      </c>
      <c r="N68" s="560">
        <v>0</v>
      </c>
      <c r="O68" s="612"/>
    </row>
    <row r="69" spans="1:15" s="548" customFormat="1" ht="57" thickBot="1">
      <c r="A69" s="549">
        <v>37</v>
      </c>
      <c r="B69" s="585"/>
      <c r="C69" s="551" t="s">
        <v>442</v>
      </c>
      <c r="D69" s="552" t="s">
        <v>392</v>
      </c>
      <c r="E69" s="553" t="s">
        <v>393</v>
      </c>
      <c r="F69" s="554">
        <v>100000</v>
      </c>
      <c r="G69" s="555">
        <v>0</v>
      </c>
      <c r="H69" s="554">
        <f>I69+J69</f>
        <v>100000</v>
      </c>
      <c r="I69" s="554">
        <v>100000</v>
      </c>
      <c r="J69" s="556">
        <v>0</v>
      </c>
      <c r="K69" s="611">
        <f>L69-H69</f>
        <v>-50000</v>
      </c>
      <c r="L69" s="559">
        <f>M69+N69</f>
        <v>50000</v>
      </c>
      <c r="M69" s="559">
        <v>50000</v>
      </c>
      <c r="N69" s="560">
        <v>0</v>
      </c>
      <c r="O69" s="612" t="e">
        <f>#REF!-#REF!-L69</f>
        <v>#REF!</v>
      </c>
    </row>
    <row r="70" spans="1:15" s="520" customFormat="1" ht="28.5" customHeight="1" thickBot="1">
      <c r="A70" s="1087" t="s">
        <v>443</v>
      </c>
      <c r="B70" s="1088"/>
      <c r="C70" s="1089"/>
      <c r="D70" s="495"/>
      <c r="E70" s="521"/>
      <c r="F70" s="522">
        <f aca="true" t="shared" si="15" ref="F70:N70">SUBTOTAL(9,F73:F94)</f>
        <v>12385000</v>
      </c>
      <c r="G70" s="522">
        <f t="shared" si="15"/>
        <v>0</v>
      </c>
      <c r="H70" s="522">
        <f t="shared" si="15"/>
        <v>10385000</v>
      </c>
      <c r="I70" s="522">
        <f t="shared" si="15"/>
        <v>10385000</v>
      </c>
      <c r="J70" s="522">
        <f t="shared" si="15"/>
        <v>0</v>
      </c>
      <c r="K70" s="523">
        <f t="shared" si="15"/>
        <v>-2274170</v>
      </c>
      <c r="L70" s="523">
        <f t="shared" si="15"/>
        <v>8110830</v>
      </c>
      <c r="M70" s="523">
        <f t="shared" si="15"/>
        <v>8110830</v>
      </c>
      <c r="N70" s="524">
        <f t="shared" si="15"/>
        <v>0</v>
      </c>
      <c r="O70" s="659">
        <f>SUBTOTAL(9,O73:O90)</f>
        <v>284750</v>
      </c>
    </row>
    <row r="71" spans="1:15" s="573" customFormat="1" ht="27.75" customHeight="1" thickBot="1">
      <c r="A71" s="569"/>
      <c r="B71" s="593" t="s">
        <v>420</v>
      </c>
      <c r="C71" s="571" t="s">
        <v>421</v>
      </c>
      <c r="D71" s="571"/>
      <c r="E71" s="572"/>
      <c r="F71" s="516">
        <f aca="true" t="shared" si="16" ref="F71:O71">SUBTOTAL(9,F73)</f>
        <v>4900000</v>
      </c>
      <c r="G71" s="516">
        <f t="shared" si="16"/>
        <v>0</v>
      </c>
      <c r="H71" s="516">
        <f t="shared" si="16"/>
        <v>2900000</v>
      </c>
      <c r="I71" s="516">
        <f t="shared" si="16"/>
        <v>2900000</v>
      </c>
      <c r="J71" s="516">
        <f t="shared" si="16"/>
        <v>0</v>
      </c>
      <c r="K71" s="517">
        <f t="shared" si="16"/>
        <v>1071000</v>
      </c>
      <c r="L71" s="511">
        <f t="shared" si="16"/>
        <v>3971000</v>
      </c>
      <c r="M71" s="517">
        <f t="shared" si="16"/>
        <v>3971000</v>
      </c>
      <c r="N71" s="518">
        <f t="shared" si="16"/>
        <v>0</v>
      </c>
      <c r="O71" s="519">
        <f t="shared" si="16"/>
        <v>0</v>
      </c>
    </row>
    <row r="72" spans="1:15" s="583" customFormat="1" ht="29.25" customHeight="1">
      <c r="A72" s="574"/>
      <c r="B72" s="575" t="s">
        <v>444</v>
      </c>
      <c r="C72" s="576" t="s">
        <v>170</v>
      </c>
      <c r="D72" s="576"/>
      <c r="E72" s="577"/>
      <c r="F72" s="578">
        <f aca="true" t="shared" si="17" ref="F72:O72">SUBTOTAL(9,F73)</f>
        <v>4900000</v>
      </c>
      <c r="G72" s="578">
        <f t="shared" si="17"/>
        <v>0</v>
      </c>
      <c r="H72" s="578">
        <f t="shared" si="17"/>
        <v>2900000</v>
      </c>
      <c r="I72" s="578">
        <f t="shared" si="17"/>
        <v>2900000</v>
      </c>
      <c r="J72" s="578">
        <f t="shared" si="17"/>
        <v>0</v>
      </c>
      <c r="K72" s="579">
        <f t="shared" si="17"/>
        <v>1071000</v>
      </c>
      <c r="L72" s="580">
        <f t="shared" si="17"/>
        <v>3971000</v>
      </c>
      <c r="M72" s="579">
        <f t="shared" si="17"/>
        <v>3971000</v>
      </c>
      <c r="N72" s="581">
        <f t="shared" si="17"/>
        <v>0</v>
      </c>
      <c r="O72" s="582">
        <f t="shared" si="17"/>
        <v>0</v>
      </c>
    </row>
    <row r="73" spans="1:15" s="663" customFormat="1" ht="23.25" customHeight="1" thickBot="1">
      <c r="A73" s="660">
        <v>38</v>
      </c>
      <c r="B73" s="586"/>
      <c r="C73" s="551" t="s">
        <v>445</v>
      </c>
      <c r="D73" s="552" t="s">
        <v>446</v>
      </c>
      <c r="E73" s="553" t="s">
        <v>393</v>
      </c>
      <c r="F73" s="554">
        <v>4900000</v>
      </c>
      <c r="G73" s="643">
        <v>0</v>
      </c>
      <c r="H73" s="554">
        <f>I73+J73</f>
        <v>2900000</v>
      </c>
      <c r="I73" s="554">
        <v>2900000</v>
      </c>
      <c r="J73" s="556">
        <v>0</v>
      </c>
      <c r="K73" s="661">
        <f>L73-H73</f>
        <v>1071000</v>
      </c>
      <c r="L73" s="558">
        <f>SUM(M73:N73)</f>
        <v>3971000</v>
      </c>
      <c r="M73" s="559">
        <v>3971000</v>
      </c>
      <c r="N73" s="638">
        <v>0</v>
      </c>
      <c r="O73" s="662"/>
    </row>
    <row r="74" spans="1:15" s="583" customFormat="1" ht="29.25" customHeight="1">
      <c r="A74" s="667"/>
      <c r="B74" s="668" t="s">
        <v>447</v>
      </c>
      <c r="C74" s="669" t="s">
        <v>448</v>
      </c>
      <c r="D74" s="669"/>
      <c r="E74" s="670"/>
      <c r="F74" s="671">
        <f aca="true" t="shared" si="18" ref="F74:O74">SUBTOTAL(9,F75:F76)</f>
        <v>185000</v>
      </c>
      <c r="G74" s="671">
        <f t="shared" si="18"/>
        <v>0</v>
      </c>
      <c r="H74" s="671">
        <f t="shared" si="18"/>
        <v>185000</v>
      </c>
      <c r="I74" s="671">
        <f t="shared" si="18"/>
        <v>185000</v>
      </c>
      <c r="J74" s="671">
        <f t="shared" si="18"/>
        <v>0</v>
      </c>
      <c r="K74" s="671">
        <f t="shared" si="18"/>
        <v>-95000</v>
      </c>
      <c r="L74" s="671">
        <f t="shared" si="18"/>
        <v>90000</v>
      </c>
      <c r="M74" s="671">
        <f t="shared" si="18"/>
        <v>90000</v>
      </c>
      <c r="N74" s="671">
        <f t="shared" si="18"/>
        <v>0</v>
      </c>
      <c r="O74" s="671">
        <f t="shared" si="18"/>
        <v>0</v>
      </c>
    </row>
    <row r="75" spans="1:15" s="583" customFormat="1" ht="29.25" customHeight="1">
      <c r="A75" s="675">
        <v>39</v>
      </c>
      <c r="B75" s="676"/>
      <c r="C75" s="677" t="s">
        <v>449</v>
      </c>
      <c r="D75" s="678" t="s">
        <v>450</v>
      </c>
      <c r="E75" s="553" t="s">
        <v>393</v>
      </c>
      <c r="F75" s="555">
        <v>65000</v>
      </c>
      <c r="G75" s="555">
        <v>0</v>
      </c>
      <c r="H75" s="554">
        <f>I75+J75</f>
        <v>65000</v>
      </c>
      <c r="I75" s="554">
        <v>65000</v>
      </c>
      <c r="J75" s="556">
        <v>0</v>
      </c>
      <c r="K75" s="679">
        <f>L75-H75</f>
        <v>-20000</v>
      </c>
      <c r="L75" s="558">
        <f>SUM(M75:N75)</f>
        <v>45000</v>
      </c>
      <c r="M75" s="559">
        <v>45000</v>
      </c>
      <c r="N75" s="560">
        <v>0</v>
      </c>
      <c r="O75" s="680"/>
    </row>
    <row r="76" spans="1:15" s="583" customFormat="1" ht="29.25" customHeight="1" thickBot="1">
      <c r="A76" s="675">
        <v>40</v>
      </c>
      <c r="B76" s="676"/>
      <c r="C76" s="677" t="s">
        <v>579</v>
      </c>
      <c r="D76" s="552" t="s">
        <v>392</v>
      </c>
      <c r="E76" s="553" t="s">
        <v>393</v>
      </c>
      <c r="F76" s="555">
        <v>120000</v>
      </c>
      <c r="G76" s="555">
        <v>0</v>
      </c>
      <c r="H76" s="554">
        <f>I76+J76</f>
        <v>120000</v>
      </c>
      <c r="I76" s="554">
        <v>120000</v>
      </c>
      <c r="J76" s="556">
        <v>0</v>
      </c>
      <c r="K76" s="679">
        <f>L76-H76</f>
        <v>-75000</v>
      </c>
      <c r="L76" s="558">
        <f>SUM(M76:N76)</f>
        <v>45000</v>
      </c>
      <c r="M76" s="559">
        <v>45000</v>
      </c>
      <c r="N76" s="560">
        <v>0</v>
      </c>
      <c r="O76" s="680"/>
    </row>
    <row r="77" spans="1:15" s="641" customFormat="1" ht="27.75" customHeight="1" thickBot="1">
      <c r="A77" s="639"/>
      <c r="B77" s="593" t="s">
        <v>426</v>
      </c>
      <c r="C77" s="571" t="s">
        <v>330</v>
      </c>
      <c r="D77" s="571"/>
      <c r="E77" s="572"/>
      <c r="F77" s="516">
        <f aca="true" t="shared" si="19" ref="F77:O77">SUBTOTAL(9,F79:F79)</f>
        <v>300000</v>
      </c>
      <c r="G77" s="516">
        <f t="shared" si="19"/>
        <v>0</v>
      </c>
      <c r="H77" s="516">
        <f t="shared" si="19"/>
        <v>300000</v>
      </c>
      <c r="I77" s="516">
        <f t="shared" si="19"/>
        <v>300000</v>
      </c>
      <c r="J77" s="516">
        <f t="shared" si="19"/>
        <v>0</v>
      </c>
      <c r="K77" s="516">
        <f t="shared" si="19"/>
        <v>-284750</v>
      </c>
      <c r="L77" s="516">
        <f t="shared" si="19"/>
        <v>15250</v>
      </c>
      <c r="M77" s="516">
        <f t="shared" si="19"/>
        <v>15250</v>
      </c>
      <c r="N77" s="516">
        <f t="shared" si="19"/>
        <v>0</v>
      </c>
      <c r="O77" s="516">
        <f t="shared" si="19"/>
        <v>284750</v>
      </c>
    </row>
    <row r="78" spans="1:15" s="583" customFormat="1" ht="29.25" customHeight="1">
      <c r="A78" s="595"/>
      <c r="B78" s="575" t="s">
        <v>427</v>
      </c>
      <c r="C78" s="576" t="s">
        <v>197</v>
      </c>
      <c r="D78" s="576"/>
      <c r="E78" s="577"/>
      <c r="F78" s="596">
        <f>SUBTOTAL(9,F79:F79)</f>
        <v>300000</v>
      </c>
      <c r="G78" s="596">
        <f>SUBTOTAL(9,G79:G79)</f>
        <v>0</v>
      </c>
      <c r="H78" s="596">
        <f>SUBTOTAL(9,H79:H79)</f>
        <v>300000</v>
      </c>
      <c r="I78" s="596">
        <f>SUBTOTAL(9,I79:I79)</f>
        <v>300000</v>
      </c>
      <c r="J78" s="596">
        <f>SUBTOTAL(9,J79:J79)</f>
        <v>0</v>
      </c>
      <c r="K78" s="579">
        <f>SUBTOTAL(9,K79:K81)</f>
        <v>-284750</v>
      </c>
      <c r="L78" s="580">
        <f>SUBTOTAL(9,L79:L81)</f>
        <v>15250</v>
      </c>
      <c r="M78" s="579">
        <f>SUBTOTAL(9,M79:M81)</f>
        <v>15250</v>
      </c>
      <c r="N78" s="581">
        <f>SUBTOTAL(9,N79:N81)</f>
        <v>0</v>
      </c>
      <c r="O78" s="642">
        <f>SUBTOTAL(9,O79:O81)</f>
        <v>284750</v>
      </c>
    </row>
    <row r="79" spans="1:15" s="548" customFormat="1" ht="18.75" customHeight="1" thickBot="1">
      <c r="A79" s="549">
        <v>41</v>
      </c>
      <c r="B79" s="585"/>
      <c r="C79" s="551" t="s">
        <v>578</v>
      </c>
      <c r="D79" s="552" t="s">
        <v>392</v>
      </c>
      <c r="E79" s="553" t="s">
        <v>393</v>
      </c>
      <c r="F79" s="554">
        <v>300000</v>
      </c>
      <c r="G79" s="555">
        <v>0</v>
      </c>
      <c r="H79" s="554">
        <f>I79+J79</f>
        <v>300000</v>
      </c>
      <c r="I79" s="554">
        <v>300000</v>
      </c>
      <c r="J79" s="556">
        <v>0</v>
      </c>
      <c r="K79" s="611">
        <f>L79-H79</f>
        <v>-284750</v>
      </c>
      <c r="L79" s="558">
        <f>M79+N79</f>
        <v>15250</v>
      </c>
      <c r="M79" s="559">
        <v>15250</v>
      </c>
      <c r="N79" s="560">
        <v>0</v>
      </c>
      <c r="O79" s="612">
        <f>F79-G79-L79</f>
        <v>284750</v>
      </c>
    </row>
    <row r="80" spans="1:15" s="573" customFormat="1" ht="27.75" customHeight="1" thickBot="1">
      <c r="A80" s="569"/>
      <c r="B80" s="593" t="s">
        <v>433</v>
      </c>
      <c r="C80" s="571" t="s">
        <v>349</v>
      </c>
      <c r="D80" s="571"/>
      <c r="E80" s="572"/>
      <c r="F80" s="516">
        <f aca="true" t="shared" si="20" ref="F80:O80">SUBTOTAL(9,F82)</f>
        <v>7000000</v>
      </c>
      <c r="G80" s="516">
        <f t="shared" si="20"/>
        <v>0</v>
      </c>
      <c r="H80" s="516">
        <f t="shared" si="20"/>
        <v>7000000</v>
      </c>
      <c r="I80" s="516">
        <f t="shared" si="20"/>
        <v>7000000</v>
      </c>
      <c r="J80" s="516">
        <f t="shared" si="20"/>
        <v>0</v>
      </c>
      <c r="K80" s="517">
        <f t="shared" si="20"/>
        <v>-3029000</v>
      </c>
      <c r="L80" s="511">
        <f t="shared" si="20"/>
        <v>3971000</v>
      </c>
      <c r="M80" s="517">
        <f t="shared" si="20"/>
        <v>3971000</v>
      </c>
      <c r="N80" s="518">
        <f t="shared" si="20"/>
        <v>0</v>
      </c>
      <c r="O80" s="519">
        <f t="shared" si="20"/>
        <v>0</v>
      </c>
    </row>
    <row r="81" spans="1:15" s="583" customFormat="1" ht="29.25" customHeight="1" thickBot="1">
      <c r="A81" s="907"/>
      <c r="B81" s="908" t="s">
        <v>504</v>
      </c>
      <c r="C81" s="909" t="s">
        <v>503</v>
      </c>
      <c r="D81" s="909"/>
      <c r="E81" s="515"/>
      <c r="F81" s="516">
        <f aca="true" t="shared" si="21" ref="F81:O81">SUBTOTAL(9,F82)</f>
        <v>7000000</v>
      </c>
      <c r="G81" s="516">
        <f t="shared" si="21"/>
        <v>0</v>
      </c>
      <c r="H81" s="516">
        <f t="shared" si="21"/>
        <v>7000000</v>
      </c>
      <c r="I81" s="516">
        <f t="shared" si="21"/>
        <v>7000000</v>
      </c>
      <c r="J81" s="516">
        <f t="shared" si="21"/>
        <v>0</v>
      </c>
      <c r="K81" s="579">
        <f t="shared" si="21"/>
        <v>-3029000</v>
      </c>
      <c r="L81" s="580">
        <f t="shared" si="21"/>
        <v>3971000</v>
      </c>
      <c r="M81" s="579">
        <f t="shared" si="21"/>
        <v>3971000</v>
      </c>
      <c r="N81" s="581">
        <f t="shared" si="21"/>
        <v>0</v>
      </c>
      <c r="O81" s="582">
        <f t="shared" si="21"/>
        <v>0</v>
      </c>
    </row>
    <row r="82" spans="1:15" s="663" customFormat="1" ht="58.5" customHeight="1" thickBot="1">
      <c r="A82" s="932">
        <v>42</v>
      </c>
      <c r="B82" s="930"/>
      <c r="C82" s="900" t="s">
        <v>505</v>
      </c>
      <c r="D82" s="901" t="s">
        <v>506</v>
      </c>
      <c r="E82" s="902" t="s">
        <v>393</v>
      </c>
      <c r="F82" s="903">
        <v>7000000</v>
      </c>
      <c r="G82" s="904">
        <v>0</v>
      </c>
      <c r="H82" s="903">
        <f>I82+J82</f>
        <v>7000000</v>
      </c>
      <c r="I82" s="903">
        <v>7000000</v>
      </c>
      <c r="J82" s="905">
        <v>0</v>
      </c>
      <c r="K82" s="661">
        <f>L82-H82</f>
        <v>-3029000</v>
      </c>
      <c r="L82" s="558">
        <f>SUM(M82:N82)</f>
        <v>3971000</v>
      </c>
      <c r="M82" s="559">
        <v>3971000</v>
      </c>
      <c r="N82" s="638">
        <v>0</v>
      </c>
      <c r="O82" s="662"/>
    </row>
    <row r="83" spans="1:15" s="641" customFormat="1" ht="27.75" customHeight="1" hidden="1" thickBot="1">
      <c r="A83" s="931"/>
      <c r="B83" s="926" t="s">
        <v>426</v>
      </c>
      <c r="C83" s="927" t="s">
        <v>330</v>
      </c>
      <c r="D83" s="927"/>
      <c r="E83" s="928"/>
      <c r="F83" s="929">
        <f aca="true" t="shared" si="22" ref="F83:O83">SUBTOTAL(9,F85:F90)</f>
        <v>0</v>
      </c>
      <c r="G83" s="929">
        <f t="shared" si="22"/>
        <v>0</v>
      </c>
      <c r="H83" s="929">
        <f t="shared" si="22"/>
        <v>0</v>
      </c>
      <c r="I83" s="929">
        <f t="shared" si="22"/>
        <v>0</v>
      </c>
      <c r="J83" s="929">
        <f t="shared" si="22"/>
        <v>0</v>
      </c>
      <c r="K83" s="517">
        <f t="shared" si="22"/>
        <v>19380</v>
      </c>
      <c r="L83" s="511">
        <f t="shared" si="22"/>
        <v>19380</v>
      </c>
      <c r="M83" s="517">
        <f t="shared" si="22"/>
        <v>19380</v>
      </c>
      <c r="N83" s="518">
        <f t="shared" si="22"/>
        <v>0</v>
      </c>
      <c r="O83" s="683">
        <f t="shared" si="22"/>
        <v>0</v>
      </c>
    </row>
    <row r="84" spans="1:15" s="583" customFormat="1" ht="29.25" customHeight="1" hidden="1">
      <c r="A84" s="684"/>
      <c r="B84" s="644" t="s">
        <v>427</v>
      </c>
      <c r="C84" s="645" t="s">
        <v>197</v>
      </c>
      <c r="D84" s="645"/>
      <c r="E84" s="646"/>
      <c r="F84" s="647">
        <f aca="true" t="shared" si="23" ref="F84:O84">SUBTOTAL(9,F85:F86)</f>
        <v>0</v>
      </c>
      <c r="G84" s="647">
        <f t="shared" si="23"/>
        <v>0</v>
      </c>
      <c r="H84" s="647">
        <f t="shared" si="23"/>
        <v>0</v>
      </c>
      <c r="I84" s="647">
        <f t="shared" si="23"/>
        <v>0</v>
      </c>
      <c r="J84" s="647">
        <f t="shared" si="23"/>
        <v>0</v>
      </c>
      <c r="K84" s="648">
        <f t="shared" si="23"/>
        <v>0</v>
      </c>
      <c r="L84" s="649">
        <f t="shared" si="23"/>
        <v>0</v>
      </c>
      <c r="M84" s="648">
        <f t="shared" si="23"/>
        <v>0</v>
      </c>
      <c r="N84" s="650">
        <f t="shared" si="23"/>
        <v>0</v>
      </c>
      <c r="O84" s="685">
        <f t="shared" si="23"/>
        <v>0</v>
      </c>
    </row>
    <row r="85" spans="1:15" s="686" customFormat="1" ht="22.5" customHeight="1" hidden="1">
      <c r="A85" s="666">
        <v>34</v>
      </c>
      <c r="B85" s="585"/>
      <c r="C85" s="551" t="s">
        <v>451</v>
      </c>
      <c r="D85" s="551"/>
      <c r="E85" s="553"/>
      <c r="F85" s="554"/>
      <c r="G85" s="555"/>
      <c r="H85" s="554">
        <f>I85+J85</f>
        <v>0</v>
      </c>
      <c r="I85" s="554"/>
      <c r="J85" s="653"/>
      <c r="K85" s="661"/>
      <c r="L85" s="558"/>
      <c r="M85" s="559"/>
      <c r="N85" s="560"/>
      <c r="O85" s="662"/>
    </row>
    <row r="86" spans="1:15" s="686" customFormat="1" ht="23.25" customHeight="1" hidden="1" thickBot="1">
      <c r="A86" s="687">
        <v>35</v>
      </c>
      <c r="B86" s="599"/>
      <c r="C86" s="551" t="s">
        <v>451</v>
      </c>
      <c r="D86" s="551"/>
      <c r="E86" s="553"/>
      <c r="F86" s="554"/>
      <c r="G86" s="643"/>
      <c r="H86" s="554">
        <f>I86+J86</f>
        <v>0</v>
      </c>
      <c r="I86" s="554"/>
      <c r="J86" s="653"/>
      <c r="K86" s="661"/>
      <c r="L86" s="558"/>
      <c r="M86" s="559"/>
      <c r="N86" s="560"/>
      <c r="O86" s="662"/>
    </row>
    <row r="87" spans="1:15" s="583" customFormat="1" ht="29.25" customHeight="1" hidden="1">
      <c r="A87" s="665"/>
      <c r="B87" s="575" t="s">
        <v>452</v>
      </c>
      <c r="C87" s="576" t="s">
        <v>199</v>
      </c>
      <c r="D87" s="576"/>
      <c r="E87" s="577"/>
      <c r="F87" s="578">
        <f aca="true" t="shared" si="24" ref="F87:O87">SUBTOTAL(9,F88)</f>
        <v>0</v>
      </c>
      <c r="G87" s="578">
        <f t="shared" si="24"/>
        <v>0</v>
      </c>
      <c r="H87" s="578">
        <f t="shared" si="24"/>
        <v>0</v>
      </c>
      <c r="I87" s="578">
        <f t="shared" si="24"/>
        <v>0</v>
      </c>
      <c r="J87" s="578">
        <f t="shared" si="24"/>
        <v>0</v>
      </c>
      <c r="K87" s="579">
        <f t="shared" si="24"/>
        <v>0</v>
      </c>
      <c r="L87" s="580">
        <f t="shared" si="24"/>
        <v>0</v>
      </c>
      <c r="M87" s="579">
        <f t="shared" si="24"/>
        <v>0</v>
      </c>
      <c r="N87" s="581">
        <f t="shared" si="24"/>
        <v>0</v>
      </c>
      <c r="O87" s="582">
        <f t="shared" si="24"/>
        <v>0</v>
      </c>
    </row>
    <row r="88" spans="1:15" s="686" customFormat="1" ht="12.75" customHeight="1" hidden="1">
      <c r="A88" s="687">
        <v>36</v>
      </c>
      <c r="B88" s="599"/>
      <c r="C88" s="688" t="s">
        <v>453</v>
      </c>
      <c r="D88" s="688"/>
      <c r="E88" s="553"/>
      <c r="F88" s="554"/>
      <c r="G88" s="643"/>
      <c r="H88" s="554">
        <f>I88+J88</f>
        <v>0</v>
      </c>
      <c r="I88" s="554"/>
      <c r="J88" s="653"/>
      <c r="K88" s="661"/>
      <c r="L88" s="558"/>
      <c r="M88" s="559"/>
      <c r="N88" s="560"/>
      <c r="O88" s="662"/>
    </row>
    <row r="89" spans="1:15" s="583" customFormat="1" ht="29.25" customHeight="1" hidden="1">
      <c r="A89" s="684"/>
      <c r="B89" s="644" t="s">
        <v>431</v>
      </c>
      <c r="C89" s="645" t="s">
        <v>200</v>
      </c>
      <c r="D89" s="645"/>
      <c r="E89" s="646" t="s">
        <v>350</v>
      </c>
      <c r="F89" s="647">
        <f aca="true" t="shared" si="25" ref="F89:O89">SUBTOTAL(9,F90:F90)</f>
        <v>0</v>
      </c>
      <c r="G89" s="647">
        <f t="shared" si="25"/>
        <v>0</v>
      </c>
      <c r="H89" s="647">
        <f t="shared" si="25"/>
        <v>0</v>
      </c>
      <c r="I89" s="647">
        <f t="shared" si="25"/>
        <v>0</v>
      </c>
      <c r="J89" s="647">
        <f t="shared" si="25"/>
        <v>0</v>
      </c>
      <c r="K89" s="648">
        <f t="shared" si="25"/>
        <v>19380</v>
      </c>
      <c r="L89" s="649">
        <f t="shared" si="25"/>
        <v>19380</v>
      </c>
      <c r="M89" s="648">
        <f t="shared" si="25"/>
        <v>19380</v>
      </c>
      <c r="N89" s="650">
        <f t="shared" si="25"/>
        <v>0</v>
      </c>
      <c r="O89" s="685">
        <f t="shared" si="25"/>
        <v>0</v>
      </c>
    </row>
    <row r="90" spans="1:15" s="686" customFormat="1" ht="13.5" customHeight="1" hidden="1" thickBot="1">
      <c r="A90" s="687"/>
      <c r="B90" s="599"/>
      <c r="C90" s="600"/>
      <c r="D90" s="600"/>
      <c r="E90" s="601"/>
      <c r="F90" s="602"/>
      <c r="G90" s="603"/>
      <c r="H90" s="602">
        <f>SUM(I90:J90)</f>
        <v>0</v>
      </c>
      <c r="I90" s="602"/>
      <c r="J90" s="689">
        <v>0</v>
      </c>
      <c r="K90" s="690">
        <f>L90-H90</f>
        <v>19380</v>
      </c>
      <c r="L90" s="606">
        <f>SUM(M90:N90)</f>
        <v>19380</v>
      </c>
      <c r="M90" s="607">
        <v>19380</v>
      </c>
      <c r="N90" s="638">
        <v>0</v>
      </c>
      <c r="O90" s="662"/>
    </row>
    <row r="91" spans="1:15" s="641" customFormat="1" ht="27.75" customHeight="1" hidden="1" thickBot="1">
      <c r="A91" s="682"/>
      <c r="B91" s="593" t="s">
        <v>437</v>
      </c>
      <c r="C91" s="571" t="s">
        <v>438</v>
      </c>
      <c r="D91" s="571"/>
      <c r="E91" s="572"/>
      <c r="F91" s="516">
        <f>SUBTOTAL(9,F93:F94)</f>
        <v>0</v>
      </c>
      <c r="G91" s="516">
        <f>SUBTOTAL(9,G93:G94)</f>
        <v>0</v>
      </c>
      <c r="H91" s="516">
        <f>SUBTOTAL(9,H93:H94)</f>
        <v>0</v>
      </c>
      <c r="I91" s="516">
        <f>SUBTOTAL(9,I93:I94)</f>
        <v>0</v>
      </c>
      <c r="J91" s="516">
        <f>SUBTOTAL(9,J93:J94)</f>
        <v>0</v>
      </c>
      <c r="K91" s="517">
        <f>SUBTOTAL(9,J93:K94)</f>
        <v>44200</v>
      </c>
      <c r="L91" s="511">
        <f>SUBTOTAL(9,L93:L94)</f>
        <v>44200</v>
      </c>
      <c r="M91" s="517">
        <f>SUBTOTAL(9,M93:M94)</f>
        <v>44200</v>
      </c>
      <c r="N91" s="518">
        <f>SUBTOTAL(9,N93:N94)</f>
        <v>0</v>
      </c>
      <c r="O91" s="683"/>
    </row>
    <row r="92" spans="1:15" s="583" customFormat="1" ht="29.25" customHeight="1" hidden="1">
      <c r="A92" s="665"/>
      <c r="B92" s="575" t="s">
        <v>439</v>
      </c>
      <c r="C92" s="576" t="s">
        <v>224</v>
      </c>
      <c r="D92" s="576"/>
      <c r="E92" s="577"/>
      <c r="F92" s="647">
        <f aca="true" t="shared" si="26" ref="F92:N92">SUBTOTAL(9,F93:F94)</f>
        <v>0</v>
      </c>
      <c r="G92" s="647">
        <f t="shared" si="26"/>
        <v>0</v>
      </c>
      <c r="H92" s="647">
        <f t="shared" si="26"/>
        <v>0</v>
      </c>
      <c r="I92" s="647">
        <f t="shared" si="26"/>
        <v>0</v>
      </c>
      <c r="J92" s="647">
        <f t="shared" si="26"/>
        <v>0</v>
      </c>
      <c r="K92" s="579">
        <f t="shared" si="26"/>
        <v>44200</v>
      </c>
      <c r="L92" s="580">
        <f t="shared" si="26"/>
        <v>44200</v>
      </c>
      <c r="M92" s="579">
        <f t="shared" si="26"/>
        <v>44200</v>
      </c>
      <c r="N92" s="581">
        <f t="shared" si="26"/>
        <v>0</v>
      </c>
      <c r="O92" s="582"/>
    </row>
    <row r="93" spans="1:15" s="548" customFormat="1" ht="12.75" customHeight="1" hidden="1">
      <c r="A93" s="666"/>
      <c r="B93" s="584"/>
      <c r="C93" s="588"/>
      <c r="D93" s="588"/>
      <c r="E93" s="553"/>
      <c r="F93" s="554"/>
      <c r="G93" s="555"/>
      <c r="H93" s="554">
        <f>I93+J93</f>
        <v>0</v>
      </c>
      <c r="I93" s="554"/>
      <c r="J93" s="556">
        <v>0</v>
      </c>
      <c r="K93" s="691">
        <f>L93-H93</f>
        <v>15200</v>
      </c>
      <c r="L93" s="558">
        <f>M93+N93</f>
        <v>15200</v>
      </c>
      <c r="M93" s="559">
        <v>15200</v>
      </c>
      <c r="N93" s="560">
        <v>0</v>
      </c>
      <c r="O93" s="561"/>
    </row>
    <row r="94" spans="1:15" s="703" customFormat="1" ht="12" customHeight="1" hidden="1" thickBot="1">
      <c r="A94" s="692"/>
      <c r="B94" s="693"/>
      <c r="C94" s="694"/>
      <c r="D94" s="694"/>
      <c r="E94" s="694"/>
      <c r="F94" s="695"/>
      <c r="G94" s="696"/>
      <c r="H94" s="697">
        <f>I94+J94</f>
        <v>0</v>
      </c>
      <c r="I94" s="697"/>
      <c r="J94" s="697">
        <v>0</v>
      </c>
      <c r="K94" s="698">
        <f>L94-H94</f>
        <v>29000</v>
      </c>
      <c r="L94" s="699">
        <f>M94+N94</f>
        <v>29000</v>
      </c>
      <c r="M94" s="700">
        <v>29000</v>
      </c>
      <c r="N94" s="701">
        <v>0</v>
      </c>
      <c r="O94" s="702"/>
    </row>
    <row r="95" spans="1:15" s="583" customFormat="1" ht="29.25" customHeight="1" thickBot="1">
      <c r="A95" s="1075" t="s">
        <v>454</v>
      </c>
      <c r="B95" s="1076"/>
      <c r="C95" s="1077"/>
      <c r="D95" s="704"/>
      <c r="E95" s="521"/>
      <c r="F95" s="522">
        <f aca="true" t="shared" si="27" ref="F95:O95">SUBTOTAL(9,F98:F101)</f>
        <v>550000</v>
      </c>
      <c r="G95" s="522">
        <f t="shared" si="27"/>
        <v>450000</v>
      </c>
      <c r="H95" s="522">
        <f t="shared" si="27"/>
        <v>100000</v>
      </c>
      <c r="I95" s="522">
        <f t="shared" si="27"/>
        <v>100000</v>
      </c>
      <c r="J95" s="522">
        <f t="shared" si="27"/>
        <v>0</v>
      </c>
      <c r="K95" s="523">
        <f t="shared" si="27"/>
        <v>1110000</v>
      </c>
      <c r="L95" s="523">
        <f t="shared" si="27"/>
        <v>1210000</v>
      </c>
      <c r="M95" s="523">
        <f t="shared" si="27"/>
        <v>1210000</v>
      </c>
      <c r="N95" s="524">
        <f t="shared" si="27"/>
        <v>0</v>
      </c>
      <c r="O95" s="705">
        <f t="shared" si="27"/>
        <v>-1110000</v>
      </c>
    </row>
    <row r="96" spans="1:15" s="641" customFormat="1" ht="27.75" customHeight="1" hidden="1" thickBot="1">
      <c r="A96" s="682"/>
      <c r="B96" s="593" t="s">
        <v>159</v>
      </c>
      <c r="C96" s="571" t="s">
        <v>388</v>
      </c>
      <c r="D96" s="571"/>
      <c r="E96" s="572"/>
      <c r="F96" s="516">
        <f aca="true" t="shared" si="28" ref="F96:O96">SUBTOTAL(9,F98)</f>
        <v>0</v>
      </c>
      <c r="G96" s="516">
        <f t="shared" si="28"/>
        <v>0</v>
      </c>
      <c r="H96" s="516">
        <f t="shared" si="28"/>
        <v>0</v>
      </c>
      <c r="I96" s="516">
        <f t="shared" si="28"/>
        <v>0</v>
      </c>
      <c r="J96" s="516">
        <f t="shared" si="28"/>
        <v>0</v>
      </c>
      <c r="K96" s="517">
        <f t="shared" si="28"/>
        <v>660000</v>
      </c>
      <c r="L96" s="511">
        <f t="shared" si="28"/>
        <v>660000</v>
      </c>
      <c r="M96" s="517">
        <f t="shared" si="28"/>
        <v>660000</v>
      </c>
      <c r="N96" s="518">
        <f t="shared" si="28"/>
        <v>0</v>
      </c>
      <c r="O96" s="519">
        <f t="shared" si="28"/>
        <v>-660000</v>
      </c>
    </row>
    <row r="97" spans="1:15" s="583" customFormat="1" ht="55.5" customHeight="1" hidden="1">
      <c r="A97" s="667"/>
      <c r="B97" s="668" t="s">
        <v>162</v>
      </c>
      <c r="C97" s="669" t="s">
        <v>455</v>
      </c>
      <c r="D97" s="669"/>
      <c r="E97" s="670"/>
      <c r="F97" s="671">
        <f aca="true" t="shared" si="29" ref="F97:O97">SUBTOTAL(9,F98)</f>
        <v>0</v>
      </c>
      <c r="G97" s="671">
        <f t="shared" si="29"/>
        <v>0</v>
      </c>
      <c r="H97" s="671">
        <f t="shared" si="29"/>
        <v>0</v>
      </c>
      <c r="I97" s="671">
        <f t="shared" si="29"/>
        <v>0</v>
      </c>
      <c r="J97" s="671">
        <f t="shared" si="29"/>
        <v>0</v>
      </c>
      <c r="K97" s="672">
        <f t="shared" si="29"/>
        <v>660000</v>
      </c>
      <c r="L97" s="673">
        <f t="shared" si="29"/>
        <v>660000</v>
      </c>
      <c r="M97" s="672">
        <f t="shared" si="29"/>
        <v>660000</v>
      </c>
      <c r="N97" s="674">
        <f t="shared" si="29"/>
        <v>0</v>
      </c>
      <c r="O97" s="680">
        <f t="shared" si="29"/>
        <v>-660000</v>
      </c>
    </row>
    <row r="98" spans="1:15" s="686" customFormat="1" ht="13.5" customHeight="1" hidden="1" thickBot="1">
      <c r="A98" s="706"/>
      <c r="B98" s="707"/>
      <c r="C98" s="551"/>
      <c r="D98" s="551"/>
      <c r="E98" s="553"/>
      <c r="F98" s="554"/>
      <c r="G98" s="643"/>
      <c r="H98" s="554">
        <f>I98+J98</f>
        <v>0</v>
      </c>
      <c r="I98" s="554"/>
      <c r="J98" s="653">
        <v>0</v>
      </c>
      <c r="K98" s="661">
        <f>L98-H98</f>
        <v>660000</v>
      </c>
      <c r="L98" s="558">
        <f>M98+N98</f>
        <v>660000</v>
      </c>
      <c r="M98" s="559">
        <v>660000</v>
      </c>
      <c r="N98" s="638">
        <v>0</v>
      </c>
      <c r="O98" s="662">
        <f>F98-G98-L98</f>
        <v>-660000</v>
      </c>
    </row>
    <row r="99" spans="1:15" s="573" customFormat="1" ht="29.25" customHeight="1" thickBot="1">
      <c r="A99" s="664"/>
      <c r="B99" s="570" t="s">
        <v>403</v>
      </c>
      <c r="C99" s="571" t="s">
        <v>247</v>
      </c>
      <c r="D99" s="571"/>
      <c r="E99" s="572"/>
      <c r="F99" s="516">
        <f aca="true" t="shared" si="30" ref="F99:O99">SUBTOTAL(9,F101)</f>
        <v>550000</v>
      </c>
      <c r="G99" s="516">
        <f t="shared" si="30"/>
        <v>450000</v>
      </c>
      <c r="H99" s="516">
        <f t="shared" si="30"/>
        <v>100000</v>
      </c>
      <c r="I99" s="516">
        <f t="shared" si="30"/>
        <v>100000</v>
      </c>
      <c r="J99" s="516">
        <f t="shared" si="30"/>
        <v>0</v>
      </c>
      <c r="K99" s="517">
        <f t="shared" si="30"/>
        <v>450000</v>
      </c>
      <c r="L99" s="511">
        <f t="shared" si="30"/>
        <v>550000</v>
      </c>
      <c r="M99" s="517">
        <f t="shared" si="30"/>
        <v>550000</v>
      </c>
      <c r="N99" s="518">
        <f t="shared" si="30"/>
        <v>0</v>
      </c>
      <c r="O99" s="519">
        <f t="shared" si="30"/>
        <v>-450000</v>
      </c>
    </row>
    <row r="100" spans="1:15" s="583" customFormat="1" ht="29.25" customHeight="1">
      <c r="A100" s="665"/>
      <c r="B100" s="575" t="s">
        <v>456</v>
      </c>
      <c r="C100" s="576" t="s">
        <v>457</v>
      </c>
      <c r="D100" s="576"/>
      <c r="E100" s="577"/>
      <c r="F100" s="578">
        <f aca="true" t="shared" si="31" ref="F100:O100">SUBTOTAL(9,F101)</f>
        <v>550000</v>
      </c>
      <c r="G100" s="578">
        <f t="shared" si="31"/>
        <v>450000</v>
      </c>
      <c r="H100" s="578">
        <f t="shared" si="31"/>
        <v>100000</v>
      </c>
      <c r="I100" s="578">
        <f t="shared" si="31"/>
        <v>100000</v>
      </c>
      <c r="J100" s="578">
        <f t="shared" si="31"/>
        <v>0</v>
      </c>
      <c r="K100" s="579">
        <f t="shared" si="31"/>
        <v>450000</v>
      </c>
      <c r="L100" s="580">
        <f t="shared" si="31"/>
        <v>550000</v>
      </c>
      <c r="M100" s="579">
        <f t="shared" si="31"/>
        <v>550000</v>
      </c>
      <c r="N100" s="581">
        <f t="shared" si="31"/>
        <v>0</v>
      </c>
      <c r="O100" s="582">
        <f t="shared" si="31"/>
        <v>-450000</v>
      </c>
    </row>
    <row r="101" spans="1:15" s="548" customFormat="1" ht="57" thickBot="1">
      <c r="A101" s="708"/>
      <c r="B101" s="709"/>
      <c r="C101" s="710" t="s">
        <v>609</v>
      </c>
      <c r="D101" s="552" t="s">
        <v>392</v>
      </c>
      <c r="E101" s="632" t="s">
        <v>398</v>
      </c>
      <c r="F101" s="711">
        <v>550000</v>
      </c>
      <c r="G101" s="712">
        <v>450000</v>
      </c>
      <c r="H101" s="711">
        <f>I101+J101</f>
        <v>100000</v>
      </c>
      <c r="I101" s="711">
        <v>100000</v>
      </c>
      <c r="J101" s="713">
        <v>0</v>
      </c>
      <c r="K101" s="714">
        <f>L101-H101</f>
        <v>450000</v>
      </c>
      <c r="L101" s="636">
        <f>M101+N101</f>
        <v>550000</v>
      </c>
      <c r="M101" s="637">
        <v>550000</v>
      </c>
      <c r="N101" s="638">
        <v>0</v>
      </c>
      <c r="O101" s="561">
        <f>F101-G101-L101</f>
        <v>-450000</v>
      </c>
    </row>
    <row r="102" spans="5:15" ht="12.75">
      <c r="E102" s="715"/>
      <c r="G102" s="716"/>
      <c r="K102" s="717"/>
      <c r="O102" s="1"/>
    </row>
    <row r="103" spans="1:15" s="362" customFormat="1" ht="40.5" customHeight="1">
      <c r="A103" s="1078"/>
      <c r="B103" s="1078"/>
      <c r="C103" s="1078"/>
      <c r="D103" s="1078"/>
      <c r="E103" s="1078"/>
      <c r="F103" s="1078"/>
      <c r="G103" s="1078"/>
      <c r="H103" s="1078"/>
      <c r="I103" s="1078"/>
      <c r="J103" s="1078"/>
      <c r="K103" s="1078"/>
      <c r="L103" s="1078"/>
      <c r="M103" s="1078"/>
      <c r="N103" s="1078"/>
      <c r="O103" s="1078"/>
    </row>
    <row r="104" spans="1:25" s="362" customFormat="1" ht="45.75" customHeight="1" thickBot="1">
      <c r="A104" s="503"/>
      <c r="B104" s="503"/>
      <c r="C104" s="503"/>
      <c r="D104" s="503"/>
      <c r="E104" s="503"/>
      <c r="F104" s="503"/>
      <c r="G104" s="503"/>
      <c r="H104" s="504"/>
      <c r="J104" s="1079"/>
      <c r="K104" s="1079"/>
      <c r="L104" s="1079"/>
      <c r="M104" s="1079"/>
      <c r="N104" s="1080"/>
      <c r="O104" s="1080"/>
      <c r="P104" s="1080"/>
      <c r="Q104" s="1080"/>
      <c r="R104" s="1080"/>
      <c r="S104" s="1080"/>
      <c r="T104" s="1080"/>
      <c r="U104" s="1080"/>
      <c r="V104" s="1080"/>
      <c r="W104" s="1080"/>
      <c r="X104" s="1080"/>
      <c r="Y104" s="1080"/>
    </row>
    <row r="105" spans="7:15" ht="12.75">
      <c r="G105" s="716"/>
      <c r="K105" s="717"/>
      <c r="O105" s="1"/>
    </row>
    <row r="106" spans="7:15" ht="12.75">
      <c r="G106" s="716"/>
      <c r="K106" s="717"/>
      <c r="O106" s="1"/>
    </row>
    <row r="107" spans="7:15" ht="12.75">
      <c r="G107" s="716"/>
      <c r="K107" s="717"/>
      <c r="O107" s="1"/>
    </row>
    <row r="108" spans="7:15" ht="12.75">
      <c r="G108" s="716"/>
      <c r="K108" s="717"/>
      <c r="O108" s="1"/>
    </row>
    <row r="109" spans="7:15" ht="12.75">
      <c r="G109" s="716"/>
      <c r="K109" s="717"/>
      <c r="O109" s="1"/>
    </row>
    <row r="110" spans="7:15" ht="12.75">
      <c r="G110" s="716"/>
      <c r="K110" s="717"/>
      <c r="O110" s="1"/>
    </row>
    <row r="111" spans="7:15" ht="12.75">
      <c r="G111" s="716"/>
      <c r="K111" s="717"/>
      <c r="O111" s="1"/>
    </row>
    <row r="112" spans="7:15" ht="12.75">
      <c r="G112" s="716"/>
      <c r="K112" s="717"/>
      <c r="O112" s="1"/>
    </row>
    <row r="113" spans="7:15" ht="12.75">
      <c r="G113" s="716"/>
      <c r="K113" s="717"/>
      <c r="O113" s="1"/>
    </row>
    <row r="114" spans="7:15" ht="12.75">
      <c r="G114" s="716"/>
      <c r="K114" s="717"/>
      <c r="O114" s="1"/>
    </row>
    <row r="115" spans="7:15" ht="12.75">
      <c r="G115" s="716"/>
      <c r="K115" s="717"/>
      <c r="O115" s="1"/>
    </row>
    <row r="116" spans="7:15" ht="12.75">
      <c r="G116" s="716"/>
      <c r="K116" s="717"/>
      <c r="O116" s="1"/>
    </row>
    <row r="117" spans="7:15" ht="12.75">
      <c r="G117" s="716"/>
      <c r="K117" s="717"/>
      <c r="O117" s="1"/>
    </row>
    <row r="118" spans="7:15" ht="12.75">
      <c r="G118" s="716"/>
      <c r="K118" s="717"/>
      <c r="O118" s="1"/>
    </row>
    <row r="119" spans="7:15" ht="12.75">
      <c r="G119" s="716"/>
      <c r="K119" s="717"/>
      <c r="O119" s="1"/>
    </row>
    <row r="120" spans="7:15" ht="12.75">
      <c r="G120" s="716"/>
      <c r="K120" s="717"/>
      <c r="O120" s="1"/>
    </row>
    <row r="121" spans="7:15" ht="12.75">
      <c r="G121" s="716"/>
      <c r="K121" s="717"/>
      <c r="O121" s="1"/>
    </row>
    <row r="122" spans="7:15" ht="12.75">
      <c r="G122" s="716"/>
      <c r="K122" s="717"/>
      <c r="O122" s="1"/>
    </row>
    <row r="123" spans="7:15" ht="12.75">
      <c r="G123" s="716"/>
      <c r="K123" s="717"/>
      <c r="O123" s="1"/>
    </row>
    <row r="124" spans="7:15" ht="12.75">
      <c r="G124" s="716"/>
      <c r="K124" s="717"/>
      <c r="O124" s="1"/>
    </row>
    <row r="125" spans="7:15" ht="12.75">
      <c r="G125" s="716"/>
      <c r="K125" s="717"/>
      <c r="O125" s="1"/>
    </row>
    <row r="126" spans="7:15" ht="12.75">
      <c r="G126" s="716"/>
      <c r="K126" s="717"/>
      <c r="O126" s="1"/>
    </row>
    <row r="127" spans="7:15" ht="12.75">
      <c r="G127" s="716"/>
      <c r="K127" s="717"/>
      <c r="O127" s="1"/>
    </row>
    <row r="128" spans="7:15" ht="12.75">
      <c r="G128" s="716"/>
      <c r="K128" s="717"/>
      <c r="O128" s="1"/>
    </row>
    <row r="129" spans="7:15" ht="12.75">
      <c r="G129" s="716"/>
      <c r="K129" s="717"/>
      <c r="O129" s="1"/>
    </row>
    <row r="130" spans="7:15" ht="12.75">
      <c r="G130" s="716"/>
      <c r="K130" s="717"/>
      <c r="O130" s="1"/>
    </row>
    <row r="131" spans="7:15" ht="12.75">
      <c r="G131" s="716"/>
      <c r="K131" s="717"/>
      <c r="O131" s="1"/>
    </row>
    <row r="132" spans="7:15" ht="12.75">
      <c r="G132" s="716"/>
      <c r="K132" s="717"/>
      <c r="O132" s="1"/>
    </row>
    <row r="133" spans="7:15" ht="12.75">
      <c r="G133" s="716"/>
      <c r="K133" s="717"/>
      <c r="O133" s="1"/>
    </row>
    <row r="134" spans="7:15" ht="12.75">
      <c r="G134" s="716"/>
      <c r="K134" s="717"/>
      <c r="O134" s="1"/>
    </row>
    <row r="135" spans="7:15" ht="12.75">
      <c r="G135" s="716"/>
      <c r="K135" s="717"/>
      <c r="O135" s="1"/>
    </row>
    <row r="136" spans="7:15" ht="12.75">
      <c r="G136" s="716"/>
      <c r="K136" s="717"/>
      <c r="O136" s="1"/>
    </row>
    <row r="137" spans="7:15" ht="12.75">
      <c r="G137" s="716"/>
      <c r="K137" s="717"/>
      <c r="O137" s="1"/>
    </row>
    <row r="138" spans="7:15" ht="12.75">
      <c r="G138" s="716"/>
      <c r="K138" s="717"/>
      <c r="O138" s="1"/>
    </row>
    <row r="139" spans="7:15" ht="12.75">
      <c r="G139" s="716"/>
      <c r="K139" s="717"/>
      <c r="O139" s="1"/>
    </row>
    <row r="140" spans="7:15" ht="12.75">
      <c r="G140" s="716"/>
      <c r="K140" s="717"/>
      <c r="O140" s="1"/>
    </row>
    <row r="141" spans="7:15" ht="12.75">
      <c r="G141" s="716"/>
      <c r="K141" s="717"/>
      <c r="O141" s="1"/>
    </row>
    <row r="142" spans="7:15" ht="12.75">
      <c r="G142" s="716"/>
      <c r="K142" s="717"/>
      <c r="O142" s="1"/>
    </row>
    <row r="143" spans="7:15" ht="12.75">
      <c r="G143" s="716"/>
      <c r="K143" s="717"/>
      <c r="O143" s="1"/>
    </row>
    <row r="144" spans="7:15" ht="12.75">
      <c r="G144" s="716"/>
      <c r="K144" s="717"/>
      <c r="O144" s="1"/>
    </row>
    <row r="145" spans="7:15" ht="12.75">
      <c r="G145" s="716"/>
      <c r="K145" s="717"/>
      <c r="O145" s="1"/>
    </row>
    <row r="146" spans="7:15" ht="12.75">
      <c r="G146" s="716"/>
      <c r="K146" s="717"/>
      <c r="O146" s="1"/>
    </row>
    <row r="147" spans="7:15" ht="12.75">
      <c r="G147" s="716"/>
      <c r="K147" s="717"/>
      <c r="O147" s="1"/>
    </row>
    <row r="148" spans="7:15" ht="12.75">
      <c r="G148" s="716"/>
      <c r="K148" s="717"/>
      <c r="O148" s="1"/>
    </row>
    <row r="149" spans="7:15" ht="12.75">
      <c r="G149" s="716"/>
      <c r="K149" s="717"/>
      <c r="O149" s="1"/>
    </row>
    <row r="150" spans="7:15" ht="12.75">
      <c r="G150" s="716"/>
      <c r="K150" s="717"/>
      <c r="O150" s="1"/>
    </row>
    <row r="151" spans="7:15" ht="12.75">
      <c r="G151" s="716"/>
      <c r="K151" s="717"/>
      <c r="O151" s="1"/>
    </row>
    <row r="152" spans="7:15" ht="12.75">
      <c r="G152" s="716"/>
      <c r="K152" s="717"/>
      <c r="O152" s="1"/>
    </row>
    <row r="153" spans="7:15" ht="12.75">
      <c r="G153" s="716"/>
      <c r="K153" s="717"/>
      <c r="O153" s="1"/>
    </row>
    <row r="154" spans="7:15" ht="12.75">
      <c r="G154" s="716"/>
      <c r="K154" s="717"/>
      <c r="O154" s="1"/>
    </row>
    <row r="155" spans="7:15" ht="12.75">
      <c r="G155" s="716"/>
      <c r="K155" s="717"/>
      <c r="O155" s="1"/>
    </row>
    <row r="156" spans="7:15" ht="12.75">
      <c r="G156" s="716"/>
      <c r="K156" s="717"/>
      <c r="O156" s="1"/>
    </row>
    <row r="157" spans="7:15" ht="12.75">
      <c r="G157" s="716"/>
      <c r="K157" s="717"/>
      <c r="O157" s="1"/>
    </row>
    <row r="158" spans="7:15" ht="12.75">
      <c r="G158" s="716"/>
      <c r="K158" s="717"/>
      <c r="O158" s="1"/>
    </row>
    <row r="159" spans="7:15" ht="12.75">
      <c r="G159" s="716"/>
      <c r="K159" s="717"/>
      <c r="O159" s="1"/>
    </row>
    <row r="160" spans="7:15" ht="12.75">
      <c r="G160" s="716"/>
      <c r="K160" s="717"/>
      <c r="O160" s="1"/>
    </row>
    <row r="161" spans="7:15" ht="12.75">
      <c r="G161" s="716"/>
      <c r="K161" s="717"/>
      <c r="O161" s="1"/>
    </row>
    <row r="162" spans="7:15" ht="12.75">
      <c r="G162" s="716"/>
      <c r="K162" s="717"/>
      <c r="O162" s="1"/>
    </row>
    <row r="163" spans="7:15" ht="12.75">
      <c r="G163" s="716"/>
      <c r="K163" s="717"/>
      <c r="O163" s="1"/>
    </row>
    <row r="164" spans="7:15" ht="12.75">
      <c r="G164" s="716"/>
      <c r="K164" s="717"/>
      <c r="O164" s="1"/>
    </row>
    <row r="165" spans="7:15" ht="12.75">
      <c r="G165" s="716"/>
      <c r="K165" s="717"/>
      <c r="O165" s="1"/>
    </row>
    <row r="166" spans="7:15" ht="12.75">
      <c r="G166" s="716"/>
      <c r="K166" s="717"/>
      <c r="O166" s="1"/>
    </row>
    <row r="167" spans="7:15" ht="12.75">
      <c r="G167" s="716"/>
      <c r="K167" s="717"/>
      <c r="O167" s="1"/>
    </row>
    <row r="168" spans="7:15" ht="12.75">
      <c r="G168" s="716"/>
      <c r="K168" s="717"/>
      <c r="O168" s="1"/>
    </row>
    <row r="169" spans="7:15" ht="12.75">
      <c r="G169" s="716"/>
      <c r="K169" s="717"/>
      <c r="O169" s="1"/>
    </row>
    <row r="170" spans="7:15" ht="12.75">
      <c r="G170" s="716"/>
      <c r="K170" s="717"/>
      <c r="O170" s="1"/>
    </row>
    <row r="171" spans="7:15" ht="12.75">
      <c r="G171" s="716"/>
      <c r="K171" s="717"/>
      <c r="O171" s="1"/>
    </row>
    <row r="172" spans="7:15" ht="12.75">
      <c r="G172" s="716"/>
      <c r="K172" s="717"/>
      <c r="O172" s="1"/>
    </row>
    <row r="173" spans="7:15" ht="12.75">
      <c r="G173" s="716"/>
      <c r="K173" s="717"/>
      <c r="O173" s="1"/>
    </row>
    <row r="174" spans="7:15" ht="12.75">
      <c r="G174" s="716"/>
      <c r="K174" s="717"/>
      <c r="O174" s="1"/>
    </row>
    <row r="175" spans="7:15" ht="12.75">
      <c r="G175" s="716"/>
      <c r="K175" s="717"/>
      <c r="O175" s="1"/>
    </row>
    <row r="176" spans="7:15" ht="12.75">
      <c r="G176" s="716"/>
      <c r="K176" s="717"/>
      <c r="O176" s="1"/>
    </row>
    <row r="177" spans="7:15" ht="12.75">
      <c r="G177" s="716"/>
      <c r="K177" s="717"/>
      <c r="O177" s="1"/>
    </row>
    <row r="178" spans="7:15" ht="12.75">
      <c r="G178" s="716"/>
      <c r="K178" s="717"/>
      <c r="O178" s="1"/>
    </row>
    <row r="179" spans="7:15" ht="12.75">
      <c r="G179" s="716"/>
      <c r="K179" s="717"/>
      <c r="O179" s="1"/>
    </row>
    <row r="180" spans="7:15" ht="12.75">
      <c r="G180" s="716"/>
      <c r="K180" s="717"/>
      <c r="O180" s="1"/>
    </row>
    <row r="181" spans="7:15" ht="12.75">
      <c r="G181" s="716"/>
      <c r="K181" s="717"/>
      <c r="O181" s="1"/>
    </row>
    <row r="182" spans="7:15" ht="12.75">
      <c r="G182" s="716"/>
      <c r="K182" s="717"/>
      <c r="O182" s="1"/>
    </row>
    <row r="183" spans="7:15" ht="12.75">
      <c r="G183" s="716"/>
      <c r="K183" s="717"/>
      <c r="O183" s="1"/>
    </row>
    <row r="184" spans="7:15" ht="12.75">
      <c r="G184" s="716"/>
      <c r="K184" s="717"/>
      <c r="O184" s="1"/>
    </row>
    <row r="185" spans="7:15" ht="12.75">
      <c r="G185" s="716"/>
      <c r="K185" s="717"/>
      <c r="O185" s="1"/>
    </row>
    <row r="186" spans="7:15" ht="12.75">
      <c r="G186" s="716"/>
      <c r="K186" s="717"/>
      <c r="O186" s="1"/>
    </row>
    <row r="187" spans="7:15" ht="12.75">
      <c r="G187" s="716"/>
      <c r="K187" s="717"/>
      <c r="O187" s="1"/>
    </row>
    <row r="188" spans="7:11" ht="12.75">
      <c r="G188" s="716"/>
      <c r="K188" s="717"/>
    </row>
    <row r="189" spans="7:11" ht="12.75">
      <c r="G189" s="716"/>
      <c r="K189" s="717"/>
    </row>
    <row r="190" spans="7:11" ht="12.75">
      <c r="G190" s="716"/>
      <c r="K190" s="717"/>
    </row>
    <row r="191" spans="7:11" ht="12.75">
      <c r="G191" s="716"/>
      <c r="K191" s="717"/>
    </row>
    <row r="192" spans="7:11" ht="12.75">
      <c r="G192" s="716"/>
      <c r="K192" s="717"/>
    </row>
    <row r="193" spans="7:11" ht="12.75">
      <c r="G193" s="716"/>
      <c r="K193" s="717"/>
    </row>
    <row r="194" spans="7:11" ht="12.75">
      <c r="G194" s="716"/>
      <c r="K194" s="717"/>
    </row>
    <row r="195" spans="7:11" ht="12.75">
      <c r="G195" s="716"/>
      <c r="K195" s="717"/>
    </row>
    <row r="196" spans="7:11" ht="12.75">
      <c r="G196" s="716"/>
      <c r="K196" s="717"/>
    </row>
    <row r="197" spans="7:11" ht="12.75">
      <c r="G197" s="716"/>
      <c r="K197" s="717"/>
    </row>
    <row r="198" spans="7:11" ht="12.75">
      <c r="G198" s="716"/>
      <c r="K198" s="717"/>
    </row>
    <row r="199" spans="7:11" ht="12.75">
      <c r="G199" s="716"/>
      <c r="K199" s="717"/>
    </row>
    <row r="200" spans="7:11" ht="12.75">
      <c r="G200" s="716"/>
      <c r="K200" s="717"/>
    </row>
    <row r="201" spans="7:11" ht="12.75">
      <c r="G201" s="716"/>
      <c r="K201" s="717"/>
    </row>
    <row r="202" spans="7:11" ht="12.75">
      <c r="G202" s="716"/>
      <c r="K202" s="717"/>
    </row>
    <row r="203" spans="7:11" ht="12.75">
      <c r="G203" s="716"/>
      <c r="K203" s="717"/>
    </row>
    <row r="204" spans="7:11" ht="12.75">
      <c r="G204" s="716"/>
      <c r="K204" s="717"/>
    </row>
    <row r="205" ht="12.75">
      <c r="G205" s="716"/>
    </row>
    <row r="206" ht="12.75">
      <c r="G206" s="716"/>
    </row>
    <row r="207" ht="12.75">
      <c r="G207" s="716"/>
    </row>
    <row r="208" ht="12.75">
      <c r="G208" s="716"/>
    </row>
    <row r="209" ht="12.75">
      <c r="G209" s="716"/>
    </row>
    <row r="210" ht="12.75">
      <c r="G210" s="716"/>
    </row>
    <row r="211" ht="12.75">
      <c r="G211" s="716"/>
    </row>
    <row r="212" ht="12.75">
      <c r="G212" s="716"/>
    </row>
    <row r="213" ht="12.75">
      <c r="G213" s="716"/>
    </row>
    <row r="214" ht="12.75">
      <c r="G214" s="716"/>
    </row>
    <row r="215" ht="12.75">
      <c r="G215" s="716"/>
    </row>
    <row r="216" ht="12.75">
      <c r="G216" s="716"/>
    </row>
    <row r="217" ht="12.75">
      <c r="G217" s="716"/>
    </row>
    <row r="218" ht="12.75">
      <c r="G218" s="716"/>
    </row>
    <row r="219" ht="12.75">
      <c r="G219" s="716"/>
    </row>
    <row r="220" ht="12.75">
      <c r="G220" s="716"/>
    </row>
    <row r="221" ht="12.75">
      <c r="G221" s="716"/>
    </row>
    <row r="222" ht="12.75">
      <c r="G222" s="716"/>
    </row>
    <row r="223" ht="12.75">
      <c r="G223" s="716"/>
    </row>
    <row r="224" ht="12.75">
      <c r="G224" s="716"/>
    </row>
    <row r="225" ht="12.75">
      <c r="G225" s="716"/>
    </row>
    <row r="226" ht="12.75">
      <c r="G226" s="716"/>
    </row>
    <row r="227" ht="12.75">
      <c r="G227" s="716"/>
    </row>
    <row r="228" ht="12.75">
      <c r="G228" s="716"/>
    </row>
    <row r="229" ht="12.75">
      <c r="G229" s="716"/>
    </row>
    <row r="230" ht="12.75">
      <c r="G230" s="716"/>
    </row>
    <row r="231" ht="12.75">
      <c r="G231" s="716"/>
    </row>
    <row r="232" ht="12.75">
      <c r="G232" s="716"/>
    </row>
    <row r="233" ht="12.75">
      <c r="G233" s="716"/>
    </row>
    <row r="234" ht="12.75">
      <c r="G234" s="716"/>
    </row>
    <row r="235" ht="12.75">
      <c r="G235" s="716"/>
    </row>
    <row r="236" ht="12.75">
      <c r="G236" s="716"/>
    </row>
    <row r="237" ht="12.75">
      <c r="G237" s="716"/>
    </row>
    <row r="238" ht="12.75">
      <c r="G238" s="716"/>
    </row>
    <row r="239" ht="12.75">
      <c r="G239" s="716"/>
    </row>
    <row r="240" ht="12.75">
      <c r="G240" s="716"/>
    </row>
    <row r="241" ht="12.75">
      <c r="G241" s="716"/>
    </row>
    <row r="242" ht="12.75">
      <c r="G242" s="716"/>
    </row>
    <row r="243" ht="12.75">
      <c r="G243" s="716"/>
    </row>
    <row r="244" ht="12.75">
      <c r="G244" s="716"/>
    </row>
    <row r="245" ht="12.75">
      <c r="G245" s="716"/>
    </row>
    <row r="246" ht="12.75">
      <c r="G246" s="716"/>
    </row>
    <row r="247" ht="12.75">
      <c r="G247" s="716"/>
    </row>
    <row r="248" ht="12.75">
      <c r="G248" s="716"/>
    </row>
    <row r="249" ht="12.75">
      <c r="G249" s="716"/>
    </row>
    <row r="250" ht="12.75">
      <c r="G250" s="716"/>
    </row>
    <row r="251" ht="12.75">
      <c r="G251" s="716"/>
    </row>
    <row r="252" ht="12.75">
      <c r="G252" s="716"/>
    </row>
    <row r="253" ht="12.75">
      <c r="G253" s="716"/>
    </row>
    <row r="254" ht="12.75">
      <c r="G254" s="716"/>
    </row>
    <row r="255" ht="12.75">
      <c r="G255" s="716"/>
    </row>
    <row r="256" ht="12.75">
      <c r="G256" s="716"/>
    </row>
    <row r="257" ht="12.75">
      <c r="G257" s="716"/>
    </row>
    <row r="258" ht="12.75">
      <c r="G258" s="716"/>
    </row>
    <row r="259" ht="12.75">
      <c r="G259" s="716"/>
    </row>
    <row r="260" ht="12.75">
      <c r="G260" s="716"/>
    </row>
    <row r="261" ht="12.75">
      <c r="G261" s="716"/>
    </row>
    <row r="262" ht="12.75">
      <c r="G262" s="716"/>
    </row>
    <row r="263" ht="12.75">
      <c r="G263" s="716"/>
    </row>
    <row r="264" ht="12.75">
      <c r="G264" s="716"/>
    </row>
    <row r="265" ht="12.75">
      <c r="G265" s="716"/>
    </row>
    <row r="266" ht="12.75">
      <c r="G266" s="716"/>
    </row>
    <row r="267" ht="12.75">
      <c r="G267" s="716"/>
    </row>
    <row r="268" ht="12.75">
      <c r="G268" s="716"/>
    </row>
    <row r="269" ht="12.75">
      <c r="G269" s="716"/>
    </row>
    <row r="270" ht="12.75">
      <c r="G270" s="716"/>
    </row>
    <row r="271" ht="12.75">
      <c r="G271" s="716"/>
    </row>
    <row r="272" ht="12.75">
      <c r="G272" s="716"/>
    </row>
    <row r="273" ht="12.75">
      <c r="G273" s="716"/>
    </row>
    <row r="274" ht="12.75">
      <c r="G274" s="716"/>
    </row>
    <row r="275" ht="12.75">
      <c r="G275" s="716"/>
    </row>
    <row r="276" ht="12.75">
      <c r="G276" s="716"/>
    </row>
    <row r="277" ht="12.75">
      <c r="G277" s="716"/>
    </row>
    <row r="278" ht="12.75">
      <c r="G278" s="716"/>
    </row>
    <row r="279" ht="12.75">
      <c r="G279" s="716"/>
    </row>
    <row r="280" ht="12.75">
      <c r="G280" s="716"/>
    </row>
    <row r="281" ht="12.75">
      <c r="G281" s="716"/>
    </row>
    <row r="282" ht="12.75">
      <c r="G282" s="716"/>
    </row>
    <row r="283" ht="12.75">
      <c r="G283" s="716"/>
    </row>
    <row r="284" ht="12.75">
      <c r="G284" s="716"/>
    </row>
    <row r="285" ht="12.75">
      <c r="G285" s="716"/>
    </row>
    <row r="286" ht="12.75">
      <c r="G286" s="716"/>
    </row>
    <row r="287" ht="12.75">
      <c r="G287" s="716"/>
    </row>
    <row r="288" ht="12.75">
      <c r="G288" s="716"/>
    </row>
    <row r="289" ht="12.75">
      <c r="G289" s="716"/>
    </row>
    <row r="290" ht="12.75">
      <c r="G290" s="716"/>
    </row>
    <row r="291" ht="12.75">
      <c r="G291" s="716"/>
    </row>
    <row r="292" ht="12.75">
      <c r="G292" s="716"/>
    </row>
    <row r="293" ht="12.75">
      <c r="G293" s="716"/>
    </row>
    <row r="294" ht="12.75">
      <c r="G294" s="716"/>
    </row>
    <row r="295" ht="12.75">
      <c r="G295" s="716"/>
    </row>
    <row r="296" ht="12.75">
      <c r="G296" s="716"/>
    </row>
    <row r="297" ht="12.75">
      <c r="G297" s="716"/>
    </row>
    <row r="298" ht="12.75">
      <c r="G298" s="716"/>
    </row>
    <row r="299" ht="12.75">
      <c r="G299" s="716"/>
    </row>
    <row r="300" ht="12.75">
      <c r="G300" s="716"/>
    </row>
    <row r="301" ht="12.75">
      <c r="G301" s="716"/>
    </row>
    <row r="302" ht="12.75">
      <c r="G302" s="716"/>
    </row>
    <row r="303" ht="12.75">
      <c r="G303" s="716"/>
    </row>
    <row r="304" ht="12.75">
      <c r="G304" s="716"/>
    </row>
    <row r="305" ht="12.75">
      <c r="G305" s="716"/>
    </row>
    <row r="306" ht="12.75">
      <c r="G306" s="716"/>
    </row>
    <row r="307" ht="12.75">
      <c r="G307" s="716"/>
    </row>
    <row r="308" ht="12.75">
      <c r="G308" s="716"/>
    </row>
    <row r="309" ht="12.75">
      <c r="G309" s="716"/>
    </row>
    <row r="310" ht="12.75">
      <c r="G310" s="716"/>
    </row>
    <row r="311" ht="12.75">
      <c r="G311" s="716"/>
    </row>
    <row r="312" ht="12.75">
      <c r="G312" s="716"/>
    </row>
    <row r="313" ht="12.75">
      <c r="G313" s="716"/>
    </row>
    <row r="314" ht="12.75">
      <c r="G314" s="716"/>
    </row>
    <row r="315" ht="12.75">
      <c r="G315" s="716"/>
    </row>
    <row r="316" ht="12.75">
      <c r="G316" s="716"/>
    </row>
    <row r="317" ht="12.75">
      <c r="G317" s="716"/>
    </row>
    <row r="318" ht="12.75">
      <c r="G318" s="716"/>
    </row>
    <row r="319" ht="12.75">
      <c r="G319" s="716"/>
    </row>
    <row r="320" ht="12.75">
      <c r="G320" s="716"/>
    </row>
    <row r="321" ht="12.75">
      <c r="G321" s="716"/>
    </row>
    <row r="322" ht="12.75">
      <c r="G322" s="716"/>
    </row>
    <row r="323" ht="12.75">
      <c r="G323" s="716"/>
    </row>
    <row r="324" ht="12.75">
      <c r="G324" s="716"/>
    </row>
    <row r="325" ht="12.75">
      <c r="G325" s="716"/>
    </row>
    <row r="326" ht="12.75">
      <c r="G326" s="716"/>
    </row>
    <row r="327" ht="12.75">
      <c r="G327" s="716"/>
    </row>
    <row r="328" ht="12.75">
      <c r="G328" s="716"/>
    </row>
    <row r="329" ht="12.75">
      <c r="G329" s="716"/>
    </row>
    <row r="330" ht="12.75">
      <c r="G330" s="716"/>
    </row>
    <row r="331" ht="12.75">
      <c r="G331" s="716"/>
    </row>
    <row r="332" ht="12.75">
      <c r="G332" s="716"/>
    </row>
    <row r="333" ht="12.75">
      <c r="G333" s="716"/>
    </row>
    <row r="334" ht="12.75">
      <c r="G334" s="716"/>
    </row>
    <row r="335" ht="12.75">
      <c r="G335" s="716"/>
    </row>
    <row r="336" ht="12.75">
      <c r="G336" s="716"/>
    </row>
    <row r="337" ht="12.75">
      <c r="G337" s="716"/>
    </row>
    <row r="338" ht="12.75">
      <c r="G338" s="716"/>
    </row>
    <row r="339" ht="12.75">
      <c r="G339" s="716"/>
    </row>
    <row r="340" ht="12.75">
      <c r="G340" s="716"/>
    </row>
    <row r="341" ht="12.75">
      <c r="G341" s="716"/>
    </row>
    <row r="342" ht="12.75">
      <c r="G342" s="716"/>
    </row>
    <row r="343" ht="12.75">
      <c r="G343" s="716"/>
    </row>
    <row r="344" ht="12.75">
      <c r="G344" s="716"/>
    </row>
    <row r="345" ht="12.75">
      <c r="G345" s="716"/>
    </row>
    <row r="346" ht="12.75">
      <c r="G346" s="716"/>
    </row>
    <row r="347" ht="12.75">
      <c r="G347" s="716"/>
    </row>
    <row r="348" ht="12.75">
      <c r="G348" s="716"/>
    </row>
    <row r="349" ht="12.75">
      <c r="G349" s="716"/>
    </row>
    <row r="350" ht="12.75">
      <c r="G350" s="716"/>
    </row>
    <row r="351" ht="12.75">
      <c r="G351" s="716"/>
    </row>
    <row r="352" ht="12.75">
      <c r="G352" s="716"/>
    </row>
    <row r="353" ht="12.75">
      <c r="G353" s="716"/>
    </row>
    <row r="354" ht="12.75">
      <c r="G354" s="716"/>
    </row>
    <row r="355" ht="12.75">
      <c r="G355" s="716"/>
    </row>
    <row r="356" ht="12.75">
      <c r="G356" s="716"/>
    </row>
    <row r="357" ht="12.75">
      <c r="G357" s="716"/>
    </row>
    <row r="358" ht="12.75">
      <c r="G358" s="716"/>
    </row>
    <row r="359" ht="12.75">
      <c r="G359" s="716"/>
    </row>
    <row r="360" ht="12.75">
      <c r="G360" s="716"/>
    </row>
    <row r="361" ht="12.75">
      <c r="G361" s="716"/>
    </row>
    <row r="362" ht="12.75">
      <c r="G362" s="716"/>
    </row>
    <row r="363" ht="12.75">
      <c r="G363" s="716"/>
    </row>
    <row r="364" ht="12.75">
      <c r="G364" s="716"/>
    </row>
    <row r="365" ht="12.75">
      <c r="G365" s="716"/>
    </row>
    <row r="366" ht="12.75">
      <c r="G366" s="716"/>
    </row>
    <row r="367" ht="12.75">
      <c r="G367" s="716"/>
    </row>
    <row r="368" ht="12.75">
      <c r="G368" s="716"/>
    </row>
    <row r="369" ht="12.75">
      <c r="G369" s="716"/>
    </row>
    <row r="370" ht="12.75">
      <c r="G370" s="716"/>
    </row>
    <row r="371" ht="12.75">
      <c r="G371" s="716"/>
    </row>
    <row r="372" ht="12.75">
      <c r="G372" s="716"/>
    </row>
    <row r="373" ht="12.75">
      <c r="G373" s="716"/>
    </row>
    <row r="374" ht="12.75">
      <c r="G374" s="716"/>
    </row>
    <row r="375" ht="12.75">
      <c r="G375" s="716"/>
    </row>
    <row r="376" ht="12.75">
      <c r="G376" s="716"/>
    </row>
    <row r="377" ht="12.75">
      <c r="G377" s="716"/>
    </row>
    <row r="378" ht="12.75">
      <c r="G378" s="716"/>
    </row>
    <row r="379" ht="12.75">
      <c r="G379" s="716"/>
    </row>
    <row r="380" ht="12.75">
      <c r="G380" s="716"/>
    </row>
    <row r="381" ht="12.75">
      <c r="G381" s="716"/>
    </row>
    <row r="382" ht="12.75">
      <c r="G382" s="716"/>
    </row>
    <row r="383" ht="12.75">
      <c r="G383" s="716"/>
    </row>
    <row r="384" ht="12.75">
      <c r="G384" s="716"/>
    </row>
    <row r="385" ht="12.75">
      <c r="G385" s="716"/>
    </row>
    <row r="386" ht="12.75">
      <c r="G386" s="716"/>
    </row>
    <row r="387" ht="12.75">
      <c r="G387" s="716"/>
    </row>
    <row r="388" ht="12.75">
      <c r="G388" s="716"/>
    </row>
    <row r="389" ht="12.75">
      <c r="G389" s="716"/>
    </row>
    <row r="390" ht="12.75">
      <c r="G390" s="716"/>
    </row>
    <row r="391" ht="12.75">
      <c r="G391" s="716"/>
    </row>
    <row r="392" ht="12.75">
      <c r="G392" s="716"/>
    </row>
    <row r="393" ht="12.75">
      <c r="G393" s="716"/>
    </row>
    <row r="394" ht="12.75">
      <c r="G394" s="716"/>
    </row>
    <row r="395" ht="12.75">
      <c r="G395" s="716"/>
    </row>
    <row r="396" ht="12.75">
      <c r="G396" s="716"/>
    </row>
    <row r="397" ht="12.75">
      <c r="G397" s="716"/>
    </row>
    <row r="398" ht="12.75">
      <c r="G398" s="716"/>
    </row>
    <row r="399" ht="12.75">
      <c r="G399" s="716"/>
    </row>
    <row r="400" ht="12.75">
      <c r="G400" s="716"/>
    </row>
    <row r="401" ht="12.75">
      <c r="G401" s="716"/>
    </row>
    <row r="402" ht="12.75">
      <c r="G402" s="716"/>
    </row>
    <row r="403" ht="12.75">
      <c r="G403" s="716"/>
    </row>
    <row r="404" ht="12.75">
      <c r="G404" s="716"/>
    </row>
    <row r="405" ht="12.75">
      <c r="G405" s="716"/>
    </row>
    <row r="406" ht="12.75">
      <c r="G406" s="716"/>
    </row>
    <row r="407" ht="12.75">
      <c r="G407" s="716"/>
    </row>
    <row r="408" ht="12.75">
      <c r="G408" s="716"/>
    </row>
    <row r="409" ht="12.75">
      <c r="G409" s="716"/>
    </row>
    <row r="410" ht="12.75">
      <c r="G410" s="716"/>
    </row>
    <row r="411" ht="12.75">
      <c r="G411" s="716"/>
    </row>
    <row r="412" ht="12.75">
      <c r="G412" s="716"/>
    </row>
    <row r="413" ht="12.75">
      <c r="G413" s="716"/>
    </row>
    <row r="414" ht="12.75">
      <c r="G414" s="716"/>
    </row>
    <row r="415" ht="12.75">
      <c r="G415" s="716"/>
    </row>
    <row r="416" ht="12.75">
      <c r="G416" s="716"/>
    </row>
    <row r="417" ht="12.75">
      <c r="G417" s="716"/>
    </row>
    <row r="418" ht="12.75">
      <c r="G418" s="716"/>
    </row>
    <row r="419" ht="12.75">
      <c r="G419" s="716"/>
    </row>
    <row r="420" ht="12.75">
      <c r="G420" s="716"/>
    </row>
    <row r="421" ht="12.75">
      <c r="G421" s="716"/>
    </row>
    <row r="422" ht="12.75">
      <c r="G422" s="716"/>
    </row>
    <row r="423" ht="12.75">
      <c r="G423" s="716"/>
    </row>
    <row r="424" ht="12.75">
      <c r="G424" s="716"/>
    </row>
    <row r="425" ht="12.75">
      <c r="G425" s="716"/>
    </row>
    <row r="426" ht="12.75">
      <c r="G426" s="716"/>
    </row>
    <row r="427" ht="12.75">
      <c r="G427" s="716"/>
    </row>
    <row r="428" ht="12.75">
      <c r="G428" s="716"/>
    </row>
    <row r="429" ht="12.75">
      <c r="G429" s="716"/>
    </row>
    <row r="430" ht="12.75">
      <c r="G430" s="716"/>
    </row>
    <row r="431" ht="12.75">
      <c r="G431" s="716"/>
    </row>
    <row r="432" ht="12.75">
      <c r="G432" s="716"/>
    </row>
    <row r="433" ht="12.75">
      <c r="G433" s="716"/>
    </row>
    <row r="434" ht="12.75">
      <c r="G434" s="716"/>
    </row>
    <row r="435" ht="12.75">
      <c r="G435" s="716"/>
    </row>
    <row r="436" ht="12.75">
      <c r="G436" s="716"/>
    </row>
    <row r="437" ht="12.75">
      <c r="G437" s="716"/>
    </row>
    <row r="438" ht="12.75">
      <c r="G438" s="716"/>
    </row>
    <row r="439" ht="12.75">
      <c r="G439" s="716"/>
    </row>
    <row r="440" ht="12.75">
      <c r="G440" s="716"/>
    </row>
    <row r="441" ht="12.75">
      <c r="G441" s="716"/>
    </row>
    <row r="442" ht="12.75">
      <c r="G442" s="716"/>
    </row>
    <row r="443" ht="12.75">
      <c r="G443" s="716"/>
    </row>
    <row r="444" ht="12.75">
      <c r="G444" s="716"/>
    </row>
    <row r="445" ht="12.75">
      <c r="G445" s="716"/>
    </row>
    <row r="446" ht="12.75">
      <c r="G446" s="716"/>
    </row>
    <row r="447" ht="12.75">
      <c r="G447" s="716"/>
    </row>
    <row r="448" ht="12.75">
      <c r="G448" s="716"/>
    </row>
    <row r="449" ht="12.75">
      <c r="G449" s="716"/>
    </row>
    <row r="450" ht="12.75">
      <c r="G450" s="716"/>
    </row>
    <row r="451" ht="12.75">
      <c r="G451" s="716"/>
    </row>
    <row r="452" ht="12.75">
      <c r="G452" s="716"/>
    </row>
    <row r="453" ht="12.75">
      <c r="G453" s="716"/>
    </row>
    <row r="454" ht="12.75">
      <c r="G454" s="716"/>
    </row>
    <row r="455" ht="12.75">
      <c r="G455" s="716"/>
    </row>
    <row r="456" ht="12.75">
      <c r="G456" s="716"/>
    </row>
    <row r="457" ht="12.75">
      <c r="G457" s="716"/>
    </row>
    <row r="458" ht="12.75">
      <c r="G458" s="716"/>
    </row>
    <row r="459" ht="12.75">
      <c r="G459" s="716"/>
    </row>
    <row r="460" ht="12.75">
      <c r="G460" s="716"/>
    </row>
    <row r="461" ht="12.75">
      <c r="G461" s="716"/>
    </row>
    <row r="462" ht="12.75">
      <c r="G462" s="716"/>
    </row>
    <row r="463" ht="12.75">
      <c r="G463" s="716"/>
    </row>
    <row r="464" ht="12.75">
      <c r="G464" s="716"/>
    </row>
    <row r="465" ht="12.75">
      <c r="G465" s="716"/>
    </row>
    <row r="466" ht="12.75">
      <c r="G466" s="716"/>
    </row>
    <row r="467" ht="12.75">
      <c r="G467" s="716"/>
    </row>
    <row r="468" ht="12.75">
      <c r="G468" s="716"/>
    </row>
    <row r="469" ht="12.75">
      <c r="G469" s="716"/>
    </row>
    <row r="470" ht="12.75">
      <c r="G470" s="716"/>
    </row>
    <row r="471" ht="12.75">
      <c r="G471" s="716"/>
    </row>
    <row r="472" ht="12.75">
      <c r="G472" s="716"/>
    </row>
    <row r="473" ht="12.75">
      <c r="G473" s="716"/>
    </row>
    <row r="474" ht="12.75">
      <c r="G474" s="716"/>
    </row>
    <row r="475" ht="12.75">
      <c r="G475" s="716"/>
    </row>
    <row r="476" ht="12.75">
      <c r="G476" s="716"/>
    </row>
    <row r="477" ht="12.75">
      <c r="G477" s="716"/>
    </row>
    <row r="478" ht="12.75">
      <c r="G478" s="716"/>
    </row>
    <row r="479" ht="12.75">
      <c r="G479" s="716"/>
    </row>
    <row r="480" ht="12.75">
      <c r="G480" s="716"/>
    </row>
    <row r="481" ht="12.75">
      <c r="G481" s="716"/>
    </row>
    <row r="482" ht="12.75">
      <c r="G482" s="716"/>
    </row>
    <row r="483" ht="12.75">
      <c r="G483" s="716"/>
    </row>
    <row r="484" ht="12.75">
      <c r="G484" s="716"/>
    </row>
    <row r="485" ht="12.75">
      <c r="G485" s="716"/>
    </row>
    <row r="486" ht="12.75">
      <c r="G486" s="716"/>
    </row>
    <row r="487" ht="12.75">
      <c r="G487" s="716"/>
    </row>
    <row r="488" ht="12.75">
      <c r="G488" s="716"/>
    </row>
    <row r="489" ht="12.75">
      <c r="G489" s="716"/>
    </row>
    <row r="490" ht="12.75">
      <c r="G490" s="716"/>
    </row>
    <row r="491" ht="12.75">
      <c r="G491" s="716"/>
    </row>
    <row r="492" ht="12.75">
      <c r="G492" s="716"/>
    </row>
    <row r="493" ht="12.75">
      <c r="G493" s="716"/>
    </row>
    <row r="494" ht="12.75">
      <c r="G494" s="716"/>
    </row>
    <row r="495" ht="12.75">
      <c r="G495" s="716"/>
    </row>
    <row r="496" ht="12.75">
      <c r="G496" s="716"/>
    </row>
    <row r="497" ht="12.75">
      <c r="G497" s="716"/>
    </row>
    <row r="498" ht="12.75">
      <c r="G498" s="716"/>
    </row>
    <row r="499" ht="12.75">
      <c r="G499" s="716"/>
    </row>
    <row r="500" ht="12.75">
      <c r="G500" s="716"/>
    </row>
    <row r="501" ht="12.75">
      <c r="G501" s="716"/>
    </row>
    <row r="502" ht="12.75">
      <c r="G502" s="716"/>
    </row>
    <row r="503" ht="12.75">
      <c r="G503" s="716"/>
    </row>
    <row r="504" ht="12.75">
      <c r="G504" s="716"/>
    </row>
    <row r="505" ht="12.75">
      <c r="G505" s="716"/>
    </row>
    <row r="506" ht="12.75">
      <c r="G506" s="716"/>
    </row>
    <row r="507" ht="12.75">
      <c r="G507" s="716"/>
    </row>
    <row r="508" ht="12.75">
      <c r="G508" s="716"/>
    </row>
    <row r="509" ht="12.75">
      <c r="G509" s="716"/>
    </row>
    <row r="510" ht="12.75">
      <c r="G510" s="716"/>
    </row>
    <row r="511" ht="12.75">
      <c r="G511" s="716"/>
    </row>
    <row r="512" ht="12.75">
      <c r="G512" s="716"/>
    </row>
    <row r="513" ht="12.75">
      <c r="G513" s="716"/>
    </row>
    <row r="514" ht="12.75">
      <c r="G514" s="716"/>
    </row>
    <row r="515" ht="12.75">
      <c r="G515" s="716"/>
    </row>
    <row r="516" ht="12.75">
      <c r="G516" s="716"/>
    </row>
    <row r="517" ht="12.75">
      <c r="G517" s="716"/>
    </row>
    <row r="518" ht="12.75">
      <c r="G518" s="716"/>
    </row>
    <row r="519" ht="12.75">
      <c r="G519" s="716"/>
    </row>
    <row r="520" ht="12.75">
      <c r="G520" s="716"/>
    </row>
    <row r="521" ht="12.75">
      <c r="G521" s="716"/>
    </row>
    <row r="522" ht="12.75">
      <c r="G522" s="716"/>
    </row>
    <row r="523" ht="12.75">
      <c r="G523" s="716"/>
    </row>
    <row r="524" ht="12.75">
      <c r="G524" s="716"/>
    </row>
    <row r="525" ht="12.75">
      <c r="G525" s="716"/>
    </row>
    <row r="526" ht="12.75">
      <c r="G526" s="716"/>
    </row>
    <row r="527" ht="12.75">
      <c r="G527" s="716"/>
    </row>
    <row r="528" ht="12.75">
      <c r="G528" s="716"/>
    </row>
    <row r="529" ht="12.75">
      <c r="G529" s="716"/>
    </row>
    <row r="530" ht="12.75">
      <c r="G530" s="716"/>
    </row>
    <row r="531" ht="12.75">
      <c r="G531" s="716"/>
    </row>
    <row r="532" ht="12.75">
      <c r="G532" s="716"/>
    </row>
    <row r="533" ht="12.75">
      <c r="G533" s="716"/>
    </row>
    <row r="534" ht="12.75">
      <c r="G534" s="716"/>
    </row>
    <row r="535" ht="12.75">
      <c r="G535" s="716"/>
    </row>
    <row r="536" ht="12.75">
      <c r="G536" s="716"/>
    </row>
    <row r="537" ht="12.75">
      <c r="G537" s="716"/>
    </row>
    <row r="538" ht="12.75">
      <c r="G538" s="716"/>
    </row>
    <row r="539" ht="12.75">
      <c r="G539" s="716"/>
    </row>
    <row r="540" ht="12.75">
      <c r="G540" s="716"/>
    </row>
    <row r="541" ht="12.75">
      <c r="G541" s="716"/>
    </row>
    <row r="542" ht="12.75">
      <c r="G542" s="716"/>
    </row>
    <row r="543" ht="12.75">
      <c r="G543" s="716"/>
    </row>
    <row r="544" ht="12.75">
      <c r="G544" s="716"/>
    </row>
    <row r="545" ht="12.75">
      <c r="G545" s="716"/>
    </row>
    <row r="546" ht="12.75">
      <c r="G546" s="716"/>
    </row>
    <row r="547" ht="12.75">
      <c r="G547" s="716"/>
    </row>
    <row r="548" ht="12.75">
      <c r="G548" s="716"/>
    </row>
    <row r="549" ht="12.75">
      <c r="G549" s="716"/>
    </row>
    <row r="550" ht="12.75">
      <c r="G550" s="716"/>
    </row>
    <row r="551" ht="12.75">
      <c r="G551" s="716"/>
    </row>
    <row r="552" ht="12.75">
      <c r="G552" s="716"/>
    </row>
    <row r="553" ht="12.75">
      <c r="G553" s="716"/>
    </row>
    <row r="554" ht="12.75">
      <c r="G554" s="716"/>
    </row>
    <row r="555" ht="12.75">
      <c r="G555" s="716"/>
    </row>
    <row r="556" ht="12.75">
      <c r="G556" s="716"/>
    </row>
    <row r="557" ht="12.75">
      <c r="G557" s="716"/>
    </row>
    <row r="558" ht="12.75">
      <c r="G558" s="716"/>
    </row>
    <row r="559" ht="12.75">
      <c r="G559" s="716"/>
    </row>
    <row r="560" ht="12.75">
      <c r="G560" s="716"/>
    </row>
    <row r="561" ht="12.75">
      <c r="G561" s="716"/>
    </row>
    <row r="562" ht="12.75">
      <c r="G562" s="716"/>
    </row>
    <row r="563" ht="12.75">
      <c r="G563" s="716"/>
    </row>
    <row r="564" ht="12.75">
      <c r="G564" s="716"/>
    </row>
    <row r="565" ht="12.75">
      <c r="G565" s="716"/>
    </row>
    <row r="566" ht="12.75">
      <c r="G566" s="716"/>
    </row>
    <row r="567" ht="12.75">
      <c r="G567" s="716"/>
    </row>
    <row r="568" ht="12.75">
      <c r="G568" s="716"/>
    </row>
    <row r="569" ht="12.75">
      <c r="G569" s="716"/>
    </row>
    <row r="570" ht="12.75">
      <c r="G570" s="716"/>
    </row>
    <row r="571" ht="12.75">
      <c r="G571" s="716"/>
    </row>
    <row r="572" ht="12.75">
      <c r="G572" s="716"/>
    </row>
    <row r="573" ht="12.75">
      <c r="G573" s="716"/>
    </row>
    <row r="574" ht="12.75">
      <c r="G574" s="716"/>
    </row>
    <row r="575" ht="12.75">
      <c r="G575" s="716"/>
    </row>
    <row r="576" ht="12.75">
      <c r="G576" s="716"/>
    </row>
    <row r="577" ht="12.75">
      <c r="G577" s="716"/>
    </row>
    <row r="578" ht="12.75">
      <c r="G578" s="716"/>
    </row>
    <row r="579" ht="12.75">
      <c r="G579" s="716"/>
    </row>
    <row r="580" ht="12.75">
      <c r="G580" s="716"/>
    </row>
    <row r="581" ht="12.75">
      <c r="G581" s="716"/>
    </row>
    <row r="582" ht="12.75">
      <c r="G582" s="716"/>
    </row>
    <row r="583" ht="12.75">
      <c r="G583" s="716"/>
    </row>
    <row r="584" ht="12.75">
      <c r="G584" s="716"/>
    </row>
    <row r="585" ht="12.75">
      <c r="G585" s="716"/>
    </row>
    <row r="586" ht="12.75">
      <c r="G586" s="716"/>
    </row>
    <row r="587" ht="12.75">
      <c r="G587" s="716"/>
    </row>
    <row r="588" ht="12.75">
      <c r="G588" s="716"/>
    </row>
    <row r="589" ht="12.75">
      <c r="G589" s="716"/>
    </row>
    <row r="590" ht="12.75">
      <c r="G590" s="716"/>
    </row>
    <row r="591" ht="12.75">
      <c r="G591" s="716"/>
    </row>
    <row r="592" ht="12.75">
      <c r="G592" s="716"/>
    </row>
    <row r="593" ht="12.75">
      <c r="G593" s="716"/>
    </row>
    <row r="594" ht="12.75">
      <c r="G594" s="716"/>
    </row>
    <row r="595" ht="12.75">
      <c r="G595" s="716"/>
    </row>
    <row r="596" ht="12.75">
      <c r="G596" s="716"/>
    </row>
    <row r="597" ht="12.75">
      <c r="G597" s="716"/>
    </row>
    <row r="598" ht="12.75">
      <c r="G598" s="716"/>
    </row>
    <row r="599" ht="12.75">
      <c r="G599" s="716"/>
    </row>
    <row r="600" ht="12.75">
      <c r="G600" s="716"/>
    </row>
    <row r="601" ht="12.75">
      <c r="G601" s="716"/>
    </row>
    <row r="602" ht="12.75">
      <c r="G602" s="716"/>
    </row>
    <row r="603" ht="12.75">
      <c r="G603" s="716"/>
    </row>
    <row r="604" ht="12.75">
      <c r="G604" s="716"/>
    </row>
    <row r="605" ht="12.75">
      <c r="G605" s="716"/>
    </row>
    <row r="606" ht="12.75">
      <c r="G606" s="716"/>
    </row>
    <row r="607" ht="12.75">
      <c r="G607" s="716"/>
    </row>
    <row r="608" ht="12.75">
      <c r="G608" s="716"/>
    </row>
    <row r="609" ht="12.75">
      <c r="G609" s="716"/>
    </row>
    <row r="610" ht="12.75">
      <c r="G610" s="716"/>
    </row>
    <row r="611" ht="12.75">
      <c r="G611" s="716"/>
    </row>
    <row r="612" ht="12.75">
      <c r="G612" s="716"/>
    </row>
    <row r="613" ht="12.75">
      <c r="G613" s="716"/>
    </row>
    <row r="614" ht="12.75">
      <c r="G614" s="716"/>
    </row>
    <row r="615" ht="12.75">
      <c r="G615" s="716"/>
    </row>
    <row r="616" ht="12.75">
      <c r="G616" s="716"/>
    </row>
    <row r="617" ht="12.75">
      <c r="G617" s="716"/>
    </row>
    <row r="618" ht="12.75">
      <c r="G618" s="716"/>
    </row>
    <row r="619" ht="12.75">
      <c r="G619" s="716"/>
    </row>
    <row r="620" ht="12.75">
      <c r="G620" s="716"/>
    </row>
    <row r="621" ht="12.75">
      <c r="G621" s="716"/>
    </row>
    <row r="622" ht="12.75">
      <c r="G622" s="716"/>
    </row>
    <row r="623" ht="12.75">
      <c r="G623" s="716"/>
    </row>
    <row r="624" ht="12.75">
      <c r="G624" s="716"/>
    </row>
    <row r="625" ht="12.75">
      <c r="G625" s="716"/>
    </row>
    <row r="626" ht="12.75">
      <c r="G626" s="716"/>
    </row>
    <row r="627" ht="12.75">
      <c r="G627" s="716"/>
    </row>
    <row r="628" ht="12.75">
      <c r="G628" s="716"/>
    </row>
    <row r="629" ht="12.75">
      <c r="G629" s="716"/>
    </row>
    <row r="630" ht="12.75">
      <c r="G630" s="716"/>
    </row>
    <row r="631" ht="12.75">
      <c r="G631" s="716"/>
    </row>
    <row r="632" ht="12.75">
      <c r="G632" s="716"/>
    </row>
    <row r="633" ht="12.75">
      <c r="G633" s="716"/>
    </row>
    <row r="634" ht="12.75">
      <c r="G634" s="716"/>
    </row>
    <row r="635" ht="12.75">
      <c r="G635" s="716"/>
    </row>
    <row r="636" ht="12.75">
      <c r="G636" s="716"/>
    </row>
    <row r="637" ht="12.75">
      <c r="G637" s="716"/>
    </row>
    <row r="638" ht="12.75">
      <c r="G638" s="716"/>
    </row>
    <row r="639" ht="12.75">
      <c r="G639" s="716"/>
    </row>
    <row r="640" ht="12.75">
      <c r="G640" s="716"/>
    </row>
    <row r="641" ht="12.75">
      <c r="G641" s="716"/>
    </row>
    <row r="642" ht="12.75">
      <c r="G642" s="716"/>
    </row>
    <row r="643" ht="12.75">
      <c r="G643" s="716"/>
    </row>
    <row r="644" ht="12.75">
      <c r="G644" s="716"/>
    </row>
    <row r="645" ht="12.75">
      <c r="G645" s="716"/>
    </row>
    <row r="646" ht="12.75">
      <c r="G646" s="716"/>
    </row>
    <row r="647" ht="12.75">
      <c r="G647" s="716"/>
    </row>
    <row r="648" ht="12.75">
      <c r="G648" s="716"/>
    </row>
    <row r="649" ht="12.75">
      <c r="G649" s="716"/>
    </row>
    <row r="650" ht="12.75">
      <c r="G650" s="716"/>
    </row>
    <row r="651" ht="12.75">
      <c r="G651" s="716"/>
    </row>
    <row r="652" ht="12.75">
      <c r="G652" s="716"/>
    </row>
    <row r="653" ht="12.75">
      <c r="G653" s="716"/>
    </row>
    <row r="654" ht="12.75">
      <c r="G654" s="716"/>
    </row>
    <row r="655" ht="12.75">
      <c r="G655" s="716"/>
    </row>
    <row r="656" ht="12.75">
      <c r="G656" s="716"/>
    </row>
    <row r="657" ht="12.75">
      <c r="G657" s="716"/>
    </row>
    <row r="658" ht="12.75">
      <c r="G658" s="716"/>
    </row>
    <row r="659" ht="12.75">
      <c r="G659" s="716"/>
    </row>
    <row r="660" ht="12.75">
      <c r="G660" s="716"/>
    </row>
    <row r="661" ht="12.75">
      <c r="G661" s="716"/>
    </row>
    <row r="662" ht="12.75">
      <c r="G662" s="716"/>
    </row>
    <row r="663" ht="12.75">
      <c r="G663" s="716"/>
    </row>
    <row r="664" ht="12.75">
      <c r="G664" s="716"/>
    </row>
    <row r="665" ht="12.75">
      <c r="G665" s="716"/>
    </row>
    <row r="666" ht="12.75">
      <c r="G666" s="716"/>
    </row>
    <row r="667" ht="12.75">
      <c r="G667" s="716"/>
    </row>
    <row r="668" ht="12.75">
      <c r="G668" s="716"/>
    </row>
    <row r="669" ht="12.75">
      <c r="G669" s="716"/>
    </row>
    <row r="670" ht="12.75">
      <c r="G670" s="716"/>
    </row>
    <row r="671" ht="12.75">
      <c r="G671" s="716"/>
    </row>
    <row r="672" ht="12.75">
      <c r="G672" s="716"/>
    </row>
    <row r="673" ht="12.75">
      <c r="G673" s="716"/>
    </row>
    <row r="674" ht="12.75">
      <c r="G674" s="716"/>
    </row>
    <row r="675" ht="12.75">
      <c r="G675" s="716"/>
    </row>
    <row r="676" ht="12.75">
      <c r="G676" s="716"/>
    </row>
    <row r="677" ht="12.75">
      <c r="G677" s="716"/>
    </row>
    <row r="678" ht="12.75">
      <c r="G678" s="716"/>
    </row>
    <row r="679" ht="12.75">
      <c r="G679" s="716"/>
    </row>
    <row r="680" ht="12.75">
      <c r="G680" s="716"/>
    </row>
    <row r="681" ht="12.75">
      <c r="G681" s="716"/>
    </row>
    <row r="682" ht="12.75">
      <c r="G682" s="716"/>
    </row>
    <row r="683" ht="12.75">
      <c r="G683" s="716"/>
    </row>
    <row r="684" ht="12.75">
      <c r="G684" s="716"/>
    </row>
    <row r="685" ht="12.75">
      <c r="G685" s="716"/>
    </row>
    <row r="686" ht="12.75">
      <c r="G686" s="716"/>
    </row>
    <row r="687" ht="12.75">
      <c r="G687" s="716"/>
    </row>
    <row r="688" ht="12.75">
      <c r="G688" s="716"/>
    </row>
    <row r="689" ht="12.75">
      <c r="G689" s="716"/>
    </row>
    <row r="690" ht="12.75">
      <c r="G690" s="716"/>
    </row>
    <row r="691" ht="12.75">
      <c r="G691" s="716"/>
    </row>
    <row r="692" ht="12.75">
      <c r="G692" s="716"/>
    </row>
    <row r="693" ht="12.75">
      <c r="G693" s="716"/>
    </row>
    <row r="694" ht="12.75">
      <c r="G694" s="716"/>
    </row>
    <row r="695" ht="12.75">
      <c r="G695" s="716"/>
    </row>
    <row r="696" ht="12.75">
      <c r="G696" s="716"/>
    </row>
    <row r="697" ht="12.75">
      <c r="G697" s="716"/>
    </row>
    <row r="698" ht="12.75">
      <c r="G698" s="716"/>
    </row>
    <row r="699" ht="12.75">
      <c r="G699" s="716"/>
    </row>
    <row r="700" ht="12.75">
      <c r="G700" s="716"/>
    </row>
  </sheetData>
  <mergeCells count="26">
    <mergeCell ref="A2:N2"/>
    <mergeCell ref="I3:J3"/>
    <mergeCell ref="K3:N3"/>
    <mergeCell ref="O3:AB3"/>
    <mergeCell ref="A4:A6"/>
    <mergeCell ref="B4:B6"/>
    <mergeCell ref="C4:C6"/>
    <mergeCell ref="D4:D6"/>
    <mergeCell ref="F4:F6"/>
    <mergeCell ref="G4:G6"/>
    <mergeCell ref="H4:J4"/>
    <mergeCell ref="K4:K6"/>
    <mergeCell ref="L4:N4"/>
    <mergeCell ref="O4:O6"/>
    <mergeCell ref="H5:H6"/>
    <mergeCell ref="I5:J5"/>
    <mergeCell ref="L5:L6"/>
    <mergeCell ref="M5:N5"/>
    <mergeCell ref="A8:E8"/>
    <mergeCell ref="A9:C9"/>
    <mergeCell ref="A10:C10"/>
    <mergeCell ref="A70:C70"/>
    <mergeCell ref="A95:C95"/>
    <mergeCell ref="A103:O103"/>
    <mergeCell ref="J104:M104"/>
    <mergeCell ref="N104:Y104"/>
  </mergeCells>
  <printOptions/>
  <pageMargins left="0.75" right="0.75" top="1" bottom="1" header="0.5" footer="0.5"/>
  <pageSetup fitToHeight="0" fitToWidth="1" horizontalDpi="600" verticalDpi="600" orientation="landscape" paperSize="9" scale="97" r:id="rId3"/>
  <headerFooter alignWithMargins="0">
    <oddHeader xml:space="preserve">&amp;RZałącznik Nr 3a
do Uchwały Rady Gminy Stare Babice
Nr ........z dnia............. </oddHeader>
    <oddFooter>&amp;CStrona &amp;P z &amp;N</oddFooter>
  </headerFooter>
  <rowBreaks count="4" manualBreakCount="4">
    <brk id="16" max="14" man="1"/>
    <brk id="40" max="14" man="1"/>
    <brk id="53" max="14" man="1"/>
    <brk id="76" max="1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H1">
      <selection activeCell="E17" sqref="E17"/>
    </sheetView>
  </sheetViews>
  <sheetFormatPr defaultColWidth="9.00390625" defaultRowHeight="12.75"/>
  <cols>
    <col min="1" max="1" width="3.625" style="943" bestFit="1" customWidth="1"/>
    <col min="2" max="2" width="19.875" style="943" customWidth="1"/>
    <col min="3" max="3" width="11.125" style="943" customWidth="1"/>
    <col min="4" max="4" width="11.875" style="943" customWidth="1"/>
    <col min="5" max="5" width="12.00390625" style="943" customWidth="1"/>
    <col min="6" max="6" width="12.75390625" style="943" bestFit="1" customWidth="1"/>
    <col min="7" max="7" width="11.875" style="943" customWidth="1"/>
    <col min="8" max="8" width="11.375" style="943" customWidth="1"/>
    <col min="9" max="9" width="10.625" style="943" customWidth="1"/>
    <col min="10" max="10" width="11.00390625" style="943" customWidth="1"/>
    <col min="11" max="11" width="7.75390625" style="943" customWidth="1"/>
    <col min="12" max="12" width="11.25390625" style="943" customWidth="1"/>
    <col min="13" max="13" width="11.75390625" style="943" customWidth="1"/>
    <col min="14" max="14" width="12.375" style="943" customWidth="1"/>
    <col min="15" max="15" width="8.25390625" style="943" customWidth="1"/>
    <col min="16" max="16" width="8.125" style="943" customWidth="1"/>
    <col min="17" max="17" width="8.75390625" style="943" customWidth="1"/>
    <col min="18" max="16384" width="10.25390625" style="943" customWidth="1"/>
  </cols>
  <sheetData>
    <row r="1" spans="1:17" ht="12.75">
      <c r="A1" s="1159" t="s">
        <v>542</v>
      </c>
      <c r="B1" s="1159"/>
      <c r="C1" s="1159"/>
      <c r="D1" s="1159"/>
      <c r="E1" s="1159"/>
      <c r="F1" s="1159"/>
      <c r="G1" s="1159"/>
      <c r="H1" s="1159"/>
      <c r="I1" s="1159"/>
      <c r="J1" s="1159"/>
      <c r="K1" s="1159"/>
      <c r="L1" s="1159"/>
      <c r="M1" s="1159"/>
      <c r="N1" s="1159"/>
      <c r="O1" s="1159"/>
      <c r="P1" s="1159"/>
      <c r="Q1" s="1159"/>
    </row>
    <row r="3" spans="1:17" ht="11.25">
      <c r="A3" s="1160" t="s">
        <v>61</v>
      </c>
      <c r="B3" s="1160" t="s">
        <v>71</v>
      </c>
      <c r="C3" s="1161" t="s">
        <v>543</v>
      </c>
      <c r="D3" s="1161" t="s">
        <v>544</v>
      </c>
      <c r="E3" s="1161" t="s">
        <v>545</v>
      </c>
      <c r="F3" s="1160" t="s">
        <v>6</v>
      </c>
      <c r="G3" s="1160"/>
      <c r="H3" s="1160" t="s">
        <v>546</v>
      </c>
      <c r="I3" s="1160"/>
      <c r="J3" s="1160"/>
      <c r="K3" s="1160"/>
      <c r="L3" s="1160"/>
      <c r="M3" s="1160"/>
      <c r="N3" s="1160"/>
      <c r="O3" s="1160"/>
      <c r="P3" s="1160"/>
      <c r="Q3" s="1160"/>
    </row>
    <row r="4" spans="1:17" ht="11.25">
      <c r="A4" s="1160"/>
      <c r="B4" s="1160"/>
      <c r="C4" s="1161"/>
      <c r="D4" s="1161"/>
      <c r="E4" s="1161"/>
      <c r="F4" s="1161" t="s">
        <v>547</v>
      </c>
      <c r="G4" s="1161" t="s">
        <v>548</v>
      </c>
      <c r="H4" s="1160" t="s">
        <v>549</v>
      </c>
      <c r="I4" s="1160"/>
      <c r="J4" s="1160"/>
      <c r="K4" s="1160"/>
      <c r="L4" s="1160"/>
      <c r="M4" s="1160"/>
      <c r="N4" s="1160"/>
      <c r="O4" s="1160"/>
      <c r="P4" s="1160"/>
      <c r="Q4" s="1160"/>
    </row>
    <row r="5" spans="1:17" ht="11.25">
      <c r="A5" s="1160"/>
      <c r="B5" s="1160"/>
      <c r="C5" s="1161"/>
      <c r="D5" s="1161"/>
      <c r="E5" s="1161"/>
      <c r="F5" s="1161"/>
      <c r="G5" s="1161"/>
      <c r="H5" s="1161" t="s">
        <v>550</v>
      </c>
      <c r="I5" s="1160" t="s">
        <v>72</v>
      </c>
      <c r="J5" s="1160"/>
      <c r="K5" s="1160"/>
      <c r="L5" s="1160"/>
      <c r="M5" s="1160"/>
      <c r="N5" s="1160"/>
      <c r="O5" s="1160"/>
      <c r="P5" s="1160"/>
      <c r="Q5" s="1160"/>
    </row>
    <row r="6" spans="1:17" ht="14.25" customHeight="1">
      <c r="A6" s="1160"/>
      <c r="B6" s="1160"/>
      <c r="C6" s="1161"/>
      <c r="D6" s="1161"/>
      <c r="E6" s="1161"/>
      <c r="F6" s="1161"/>
      <c r="G6" s="1161"/>
      <c r="H6" s="1161"/>
      <c r="I6" s="1160" t="s">
        <v>551</v>
      </c>
      <c r="J6" s="1160"/>
      <c r="K6" s="1160"/>
      <c r="L6" s="1160"/>
      <c r="M6" s="1160" t="s">
        <v>552</v>
      </c>
      <c r="N6" s="1160"/>
      <c r="O6" s="1160"/>
      <c r="P6" s="1160"/>
      <c r="Q6" s="1160"/>
    </row>
    <row r="7" spans="1:17" ht="12.75" customHeight="1">
      <c r="A7" s="1160"/>
      <c r="B7" s="1160"/>
      <c r="C7" s="1161"/>
      <c r="D7" s="1161"/>
      <c r="E7" s="1161"/>
      <c r="F7" s="1161"/>
      <c r="G7" s="1161"/>
      <c r="H7" s="1161"/>
      <c r="I7" s="1161" t="s">
        <v>553</v>
      </c>
      <c r="J7" s="1160" t="s">
        <v>554</v>
      </c>
      <c r="K7" s="1160"/>
      <c r="L7" s="1160"/>
      <c r="M7" s="1161" t="s">
        <v>555</v>
      </c>
      <c r="N7" s="1161" t="s">
        <v>554</v>
      </c>
      <c r="O7" s="1161"/>
      <c r="P7" s="1161"/>
      <c r="Q7" s="1161"/>
    </row>
    <row r="8" spans="1:17" ht="48" customHeight="1">
      <c r="A8" s="1160"/>
      <c r="B8" s="1160"/>
      <c r="C8" s="1161"/>
      <c r="D8" s="1161"/>
      <c r="E8" s="1161"/>
      <c r="F8" s="1161"/>
      <c r="G8" s="1161"/>
      <c r="H8" s="1161"/>
      <c r="I8" s="1161"/>
      <c r="J8" s="944" t="s">
        <v>556</v>
      </c>
      <c r="K8" s="944" t="s">
        <v>73</v>
      </c>
      <c r="L8" s="944" t="s">
        <v>557</v>
      </c>
      <c r="M8" s="1161"/>
      <c r="N8" s="944" t="s">
        <v>558</v>
      </c>
      <c r="O8" s="944" t="s">
        <v>556</v>
      </c>
      <c r="P8" s="944" t="s">
        <v>73</v>
      </c>
      <c r="Q8" s="944" t="s">
        <v>559</v>
      </c>
    </row>
    <row r="9" spans="1:17" ht="7.5" customHeight="1">
      <c r="A9" s="945">
        <v>1</v>
      </c>
      <c r="B9" s="945">
        <v>2</v>
      </c>
      <c r="C9" s="945">
        <v>3</v>
      </c>
      <c r="D9" s="945">
        <v>4</v>
      </c>
      <c r="E9" s="945">
        <v>5</v>
      </c>
      <c r="F9" s="945">
        <v>6</v>
      </c>
      <c r="G9" s="945">
        <v>7</v>
      </c>
      <c r="H9" s="945">
        <v>8</v>
      </c>
      <c r="I9" s="945">
        <v>9</v>
      </c>
      <c r="J9" s="945">
        <v>10</v>
      </c>
      <c r="K9" s="945">
        <v>11</v>
      </c>
      <c r="L9" s="945">
        <v>12</v>
      </c>
      <c r="M9" s="945">
        <v>13</v>
      </c>
      <c r="N9" s="945">
        <v>14</v>
      </c>
      <c r="O9" s="945">
        <v>15</v>
      </c>
      <c r="P9" s="945">
        <v>16</v>
      </c>
      <c r="Q9" s="945">
        <v>17</v>
      </c>
    </row>
    <row r="10" spans="1:17" s="948" customFormat="1" ht="11.25">
      <c r="A10" s="946">
        <v>1</v>
      </c>
      <c r="B10" s="947" t="s">
        <v>560</v>
      </c>
      <c r="C10" s="1144" t="s">
        <v>48</v>
      </c>
      <c r="D10" s="1145"/>
      <c r="E10" s="947"/>
      <c r="F10" s="947"/>
      <c r="G10" s="947"/>
      <c r="H10" s="947"/>
      <c r="I10" s="947"/>
      <c r="J10" s="947"/>
      <c r="K10" s="947"/>
      <c r="L10" s="947"/>
      <c r="M10" s="947"/>
      <c r="N10" s="947"/>
      <c r="O10" s="947"/>
      <c r="P10" s="947"/>
      <c r="Q10" s="947"/>
    </row>
    <row r="11" spans="1:17" ht="12.75" customHeight="1">
      <c r="A11" s="1146" t="s">
        <v>74</v>
      </c>
      <c r="B11" s="949" t="s">
        <v>561</v>
      </c>
      <c r="C11" s="1147" t="s">
        <v>576</v>
      </c>
      <c r="D11" s="1148"/>
      <c r="E11" s="1148"/>
      <c r="F11" s="1148"/>
      <c r="G11" s="1148"/>
      <c r="H11" s="1148"/>
      <c r="I11" s="1148"/>
      <c r="J11" s="1148"/>
      <c r="K11" s="1148"/>
      <c r="L11" s="1148"/>
      <c r="M11" s="1148"/>
      <c r="N11" s="1148"/>
      <c r="O11" s="1148"/>
      <c r="P11" s="1148"/>
      <c r="Q11" s="1149"/>
    </row>
    <row r="12" spans="1:17" ht="11.25">
      <c r="A12" s="1146"/>
      <c r="B12" s="949" t="s">
        <v>562</v>
      </c>
      <c r="C12" s="1150"/>
      <c r="D12" s="1151"/>
      <c r="E12" s="1151"/>
      <c r="F12" s="1151"/>
      <c r="G12" s="1151"/>
      <c r="H12" s="1151"/>
      <c r="I12" s="1151"/>
      <c r="J12" s="1151"/>
      <c r="K12" s="1151"/>
      <c r="L12" s="1151"/>
      <c r="M12" s="1151"/>
      <c r="N12" s="1151"/>
      <c r="O12" s="1151"/>
      <c r="P12" s="1151"/>
      <c r="Q12" s="1152"/>
    </row>
    <row r="13" spans="1:17" ht="11.25">
      <c r="A13" s="1146"/>
      <c r="B13" s="949" t="s">
        <v>563</v>
      </c>
      <c r="C13" s="1150"/>
      <c r="D13" s="1151"/>
      <c r="E13" s="1151"/>
      <c r="F13" s="1151"/>
      <c r="G13" s="1151"/>
      <c r="H13" s="1151"/>
      <c r="I13" s="1151"/>
      <c r="J13" s="1151"/>
      <c r="K13" s="1151"/>
      <c r="L13" s="1151"/>
      <c r="M13" s="1151"/>
      <c r="N13" s="1151"/>
      <c r="O13" s="1151"/>
      <c r="P13" s="1151"/>
      <c r="Q13" s="1152"/>
    </row>
    <row r="14" spans="1:17" ht="11.25">
      <c r="A14" s="1146"/>
      <c r="B14" s="949" t="s">
        <v>564</v>
      </c>
      <c r="C14" s="1153"/>
      <c r="D14" s="1154"/>
      <c r="E14" s="1154"/>
      <c r="F14" s="1154"/>
      <c r="G14" s="1154"/>
      <c r="H14" s="1154"/>
      <c r="I14" s="1154"/>
      <c r="J14" s="1154"/>
      <c r="K14" s="1154"/>
      <c r="L14" s="1154"/>
      <c r="M14" s="1154"/>
      <c r="N14" s="1154"/>
      <c r="O14" s="1154"/>
      <c r="P14" s="1154"/>
      <c r="Q14" s="1155"/>
    </row>
    <row r="15" spans="1:17" ht="11.25">
      <c r="A15" s="1146"/>
      <c r="B15" s="949" t="s">
        <v>565</v>
      </c>
      <c r="C15" s="949"/>
      <c r="D15" s="970" t="s">
        <v>585</v>
      </c>
      <c r="E15" s="958">
        <v>26553307</v>
      </c>
      <c r="F15" s="958">
        <f>I15</f>
        <v>9023619</v>
      </c>
      <c r="G15" s="958">
        <f>M15</f>
        <v>17529688</v>
      </c>
      <c r="H15" s="958">
        <f>I15+M15</f>
        <v>26553307</v>
      </c>
      <c r="I15" s="958">
        <f>SUM(J15:L15)</f>
        <v>9023619</v>
      </c>
      <c r="J15" s="958"/>
      <c r="K15" s="949"/>
      <c r="L15" s="958">
        <v>9023619</v>
      </c>
      <c r="M15" s="958">
        <f>SUM(N15:Q15)</f>
        <v>17529688</v>
      </c>
      <c r="N15" s="958">
        <v>17529688</v>
      </c>
      <c r="O15" s="949"/>
      <c r="P15" s="949"/>
      <c r="Q15" s="949"/>
    </row>
    <row r="16" spans="1:17" ht="11.25">
      <c r="A16" s="1146"/>
      <c r="B16" s="949" t="s">
        <v>566</v>
      </c>
      <c r="C16" s="950"/>
      <c r="D16" s="950"/>
      <c r="E16" s="958">
        <v>3299826</v>
      </c>
      <c r="F16" s="958">
        <f>I16</f>
        <v>2402913</v>
      </c>
      <c r="G16" s="958">
        <f>M16</f>
        <v>896913</v>
      </c>
      <c r="H16" s="958">
        <f>I16+M16</f>
        <v>3299826</v>
      </c>
      <c r="I16" s="958">
        <f>SUM(J16:L16)</f>
        <v>2402913</v>
      </c>
      <c r="J16" s="950"/>
      <c r="K16" s="950"/>
      <c r="L16" s="959">
        <v>2402913</v>
      </c>
      <c r="M16" s="958">
        <f>SUM(N16:Q16)</f>
        <v>896913</v>
      </c>
      <c r="N16" s="959">
        <v>896913</v>
      </c>
      <c r="O16" s="950"/>
      <c r="P16" s="950"/>
      <c r="Q16" s="950"/>
    </row>
    <row r="17" spans="1:17" ht="11.25">
      <c r="A17" s="1146"/>
      <c r="B17" s="949" t="s">
        <v>567</v>
      </c>
      <c r="C17" s="950"/>
      <c r="D17" s="950"/>
      <c r="E17" s="949"/>
      <c r="F17" s="949"/>
      <c r="G17" s="949"/>
      <c r="H17" s="950"/>
      <c r="I17" s="950"/>
      <c r="J17" s="950"/>
      <c r="K17" s="950"/>
      <c r="L17" s="950"/>
      <c r="M17" s="950"/>
      <c r="N17" s="950"/>
      <c r="O17" s="950"/>
      <c r="P17" s="950"/>
      <c r="Q17" s="950"/>
    </row>
    <row r="18" spans="1:17" ht="11.25">
      <c r="A18" s="1146"/>
      <c r="B18" s="949" t="s">
        <v>568</v>
      </c>
      <c r="C18" s="950"/>
      <c r="D18" s="950"/>
      <c r="E18" s="949"/>
      <c r="F18" s="949"/>
      <c r="G18" s="949"/>
      <c r="H18" s="950"/>
      <c r="I18" s="950"/>
      <c r="J18" s="950"/>
      <c r="K18" s="950"/>
      <c r="L18" s="950"/>
      <c r="M18" s="950"/>
      <c r="N18" s="950"/>
      <c r="O18" s="950"/>
      <c r="P18" s="950"/>
      <c r="Q18" s="950"/>
    </row>
    <row r="19" spans="1:17" ht="11.25">
      <c r="A19" s="1146"/>
      <c r="B19" s="949" t="s">
        <v>569</v>
      </c>
      <c r="C19" s="950"/>
      <c r="D19" s="950"/>
      <c r="E19" s="949"/>
      <c r="F19" s="949"/>
      <c r="G19" s="949"/>
      <c r="H19" s="950"/>
      <c r="I19" s="950"/>
      <c r="J19" s="950"/>
      <c r="K19" s="950"/>
      <c r="L19" s="950"/>
      <c r="M19" s="950"/>
      <c r="N19" s="950"/>
      <c r="O19" s="950"/>
      <c r="P19" s="950"/>
      <c r="Q19" s="950"/>
    </row>
    <row r="20" spans="1:17" ht="11.25">
      <c r="A20" s="1146" t="s">
        <v>75</v>
      </c>
      <c r="B20" s="949" t="s">
        <v>561</v>
      </c>
      <c r="C20" s="1156"/>
      <c r="D20" s="1157"/>
      <c r="E20" s="1157"/>
      <c r="F20" s="1157"/>
      <c r="G20" s="1157"/>
      <c r="H20" s="1157"/>
      <c r="I20" s="1157"/>
      <c r="J20" s="1157"/>
      <c r="K20" s="1157"/>
      <c r="L20" s="1157"/>
      <c r="M20" s="1157"/>
      <c r="N20" s="1157"/>
      <c r="O20" s="1157"/>
      <c r="P20" s="1157"/>
      <c r="Q20" s="1158"/>
    </row>
    <row r="21" spans="1:17" ht="11.25">
      <c r="A21" s="1146"/>
      <c r="B21" s="949" t="s">
        <v>562</v>
      </c>
      <c r="C21" s="1156"/>
      <c r="D21" s="1157"/>
      <c r="E21" s="1157"/>
      <c r="F21" s="1157"/>
      <c r="G21" s="1157"/>
      <c r="H21" s="1157"/>
      <c r="I21" s="1157"/>
      <c r="J21" s="1157"/>
      <c r="K21" s="1157"/>
      <c r="L21" s="1157"/>
      <c r="M21" s="1157"/>
      <c r="N21" s="1157"/>
      <c r="O21" s="1157"/>
      <c r="P21" s="1157"/>
      <c r="Q21" s="1158"/>
    </row>
    <row r="22" spans="1:17" ht="11.25">
      <c r="A22" s="1146"/>
      <c r="B22" s="949" t="s">
        <v>563</v>
      </c>
      <c r="C22" s="1156"/>
      <c r="D22" s="1157"/>
      <c r="E22" s="1157"/>
      <c r="F22" s="1157"/>
      <c r="G22" s="1157"/>
      <c r="H22" s="1157"/>
      <c r="I22" s="1157"/>
      <c r="J22" s="1157"/>
      <c r="K22" s="1157"/>
      <c r="L22" s="1157"/>
      <c r="M22" s="1157"/>
      <c r="N22" s="1157"/>
      <c r="O22" s="1157"/>
      <c r="P22" s="1157"/>
      <c r="Q22" s="1158"/>
    </row>
    <row r="23" spans="1:17" ht="11.25">
      <c r="A23" s="1146"/>
      <c r="B23" s="949" t="s">
        <v>564</v>
      </c>
      <c r="C23" s="1156"/>
      <c r="D23" s="1157"/>
      <c r="E23" s="1157"/>
      <c r="F23" s="1157"/>
      <c r="G23" s="1157"/>
      <c r="H23" s="1157"/>
      <c r="I23" s="1157"/>
      <c r="J23" s="1157"/>
      <c r="K23" s="1157"/>
      <c r="L23" s="1157"/>
      <c r="M23" s="1157"/>
      <c r="N23" s="1157"/>
      <c r="O23" s="1157"/>
      <c r="P23" s="1157"/>
      <c r="Q23" s="1158"/>
    </row>
    <row r="24" spans="1:17" ht="11.25">
      <c r="A24" s="1146"/>
      <c r="B24" s="949" t="s">
        <v>565</v>
      </c>
      <c r="C24" s="949"/>
      <c r="D24" s="949"/>
      <c r="E24" s="949"/>
      <c r="F24" s="949"/>
      <c r="G24" s="949"/>
      <c r="H24" s="949"/>
      <c r="I24" s="949"/>
      <c r="J24" s="949"/>
      <c r="K24" s="949"/>
      <c r="L24" s="949"/>
      <c r="M24" s="949"/>
      <c r="N24" s="949"/>
      <c r="O24" s="949"/>
      <c r="P24" s="949"/>
      <c r="Q24" s="949"/>
    </row>
    <row r="25" spans="1:17" ht="11.25">
      <c r="A25" s="1146"/>
      <c r="B25" s="949" t="s">
        <v>566</v>
      </c>
      <c r="C25" s="950"/>
      <c r="D25" s="950"/>
      <c r="E25" s="949"/>
      <c r="F25" s="949"/>
      <c r="G25" s="949"/>
      <c r="H25" s="950"/>
      <c r="I25" s="950"/>
      <c r="J25" s="950"/>
      <c r="K25" s="950"/>
      <c r="L25" s="950"/>
      <c r="M25" s="950"/>
      <c r="N25" s="950"/>
      <c r="O25" s="950"/>
      <c r="P25" s="950"/>
      <c r="Q25" s="950"/>
    </row>
    <row r="26" spans="1:17" ht="11.25">
      <c r="A26" s="1146"/>
      <c r="B26" s="949" t="s">
        <v>567</v>
      </c>
      <c r="C26" s="950"/>
      <c r="D26" s="950"/>
      <c r="E26" s="949"/>
      <c r="F26" s="949"/>
      <c r="G26" s="949"/>
      <c r="H26" s="950"/>
      <c r="I26" s="950"/>
      <c r="J26" s="950"/>
      <c r="K26" s="950"/>
      <c r="L26" s="950"/>
      <c r="M26" s="950"/>
      <c r="N26" s="950"/>
      <c r="O26" s="950"/>
      <c r="P26" s="950"/>
      <c r="Q26" s="950"/>
    </row>
    <row r="27" spans="1:17" ht="11.25">
      <c r="A27" s="1146"/>
      <c r="B27" s="949" t="s">
        <v>568</v>
      </c>
      <c r="C27" s="950"/>
      <c r="D27" s="950"/>
      <c r="E27" s="949"/>
      <c r="F27" s="949"/>
      <c r="G27" s="949"/>
      <c r="H27" s="950"/>
      <c r="I27" s="950"/>
      <c r="J27" s="950"/>
      <c r="K27" s="950"/>
      <c r="L27" s="950"/>
      <c r="M27" s="950"/>
      <c r="N27" s="950"/>
      <c r="O27" s="950"/>
      <c r="P27" s="950"/>
      <c r="Q27" s="950"/>
    </row>
    <row r="28" spans="1:17" ht="11.25">
      <c r="A28" s="1146"/>
      <c r="B28" s="949" t="s">
        <v>569</v>
      </c>
      <c r="C28" s="950"/>
      <c r="D28" s="950"/>
      <c r="E28" s="949"/>
      <c r="F28" s="949"/>
      <c r="G28" s="949"/>
      <c r="H28" s="950"/>
      <c r="I28" s="950"/>
      <c r="J28" s="950"/>
      <c r="K28" s="950"/>
      <c r="L28" s="950"/>
      <c r="M28" s="950"/>
      <c r="N28" s="950"/>
      <c r="O28" s="950"/>
      <c r="P28" s="950"/>
      <c r="Q28" s="950"/>
    </row>
    <row r="29" spans="1:17" ht="11.25">
      <c r="A29" s="951" t="s">
        <v>76</v>
      </c>
      <c r="B29" s="949" t="s">
        <v>570</v>
      </c>
      <c r="C29" s="1156"/>
      <c r="D29" s="1157"/>
      <c r="E29" s="1157"/>
      <c r="F29" s="1157"/>
      <c r="G29" s="1157"/>
      <c r="H29" s="1157"/>
      <c r="I29" s="1157"/>
      <c r="J29" s="1157"/>
      <c r="K29" s="1157"/>
      <c r="L29" s="1157"/>
      <c r="M29" s="1157"/>
      <c r="N29" s="1157"/>
      <c r="O29" s="1157"/>
      <c r="P29" s="1157"/>
      <c r="Q29" s="1158"/>
    </row>
    <row r="30" spans="1:17" s="948" customFormat="1" ht="11.25">
      <c r="A30" s="952">
        <v>2</v>
      </c>
      <c r="B30" s="953" t="s">
        <v>571</v>
      </c>
      <c r="C30" s="1162" t="s">
        <v>48</v>
      </c>
      <c r="D30" s="1163"/>
      <c r="E30" s="953"/>
      <c r="F30" s="953"/>
      <c r="G30" s="953"/>
      <c r="H30" s="953"/>
      <c r="I30" s="953"/>
      <c r="J30" s="953"/>
      <c r="K30" s="953"/>
      <c r="L30" s="953"/>
      <c r="M30" s="953"/>
      <c r="N30" s="953"/>
      <c r="O30" s="953"/>
      <c r="P30" s="953"/>
      <c r="Q30" s="953"/>
    </row>
    <row r="31" spans="1:17" ht="11.25">
      <c r="A31" s="1146" t="s">
        <v>77</v>
      </c>
      <c r="B31" s="949" t="s">
        <v>561</v>
      </c>
      <c r="C31" s="1156"/>
      <c r="D31" s="1157"/>
      <c r="E31" s="1157"/>
      <c r="F31" s="1157"/>
      <c r="G31" s="1157"/>
      <c r="H31" s="1157"/>
      <c r="I31" s="1157"/>
      <c r="J31" s="1157"/>
      <c r="K31" s="1157"/>
      <c r="L31" s="1157"/>
      <c r="M31" s="1157"/>
      <c r="N31" s="1157"/>
      <c r="O31" s="1157"/>
      <c r="P31" s="1157"/>
      <c r="Q31" s="1158"/>
    </row>
    <row r="32" spans="1:17" ht="11.25">
      <c r="A32" s="1146"/>
      <c r="B32" s="949" t="s">
        <v>562</v>
      </c>
      <c r="C32" s="1156"/>
      <c r="D32" s="1157"/>
      <c r="E32" s="1157"/>
      <c r="F32" s="1157"/>
      <c r="G32" s="1157"/>
      <c r="H32" s="1157"/>
      <c r="I32" s="1157"/>
      <c r="J32" s="1157"/>
      <c r="K32" s="1157"/>
      <c r="L32" s="1157"/>
      <c r="M32" s="1157"/>
      <c r="N32" s="1157"/>
      <c r="O32" s="1157"/>
      <c r="P32" s="1157"/>
      <c r="Q32" s="1158"/>
    </row>
    <row r="33" spans="1:17" ht="11.25">
      <c r="A33" s="1146"/>
      <c r="B33" s="949" t="s">
        <v>563</v>
      </c>
      <c r="C33" s="1156"/>
      <c r="D33" s="1157"/>
      <c r="E33" s="1157"/>
      <c r="F33" s="1157"/>
      <c r="G33" s="1157"/>
      <c r="H33" s="1157"/>
      <c r="I33" s="1157"/>
      <c r="J33" s="1157"/>
      <c r="K33" s="1157"/>
      <c r="L33" s="1157"/>
      <c r="M33" s="1157"/>
      <c r="N33" s="1157"/>
      <c r="O33" s="1157"/>
      <c r="P33" s="1157"/>
      <c r="Q33" s="1158"/>
    </row>
    <row r="34" spans="1:17" ht="11.25">
      <c r="A34" s="1146"/>
      <c r="B34" s="949" t="s">
        <v>564</v>
      </c>
      <c r="C34" s="1156"/>
      <c r="D34" s="1157"/>
      <c r="E34" s="1157"/>
      <c r="F34" s="1157"/>
      <c r="G34" s="1157"/>
      <c r="H34" s="1157"/>
      <c r="I34" s="1157"/>
      <c r="J34" s="1157"/>
      <c r="K34" s="1157"/>
      <c r="L34" s="1157"/>
      <c r="M34" s="1157"/>
      <c r="N34" s="1157"/>
      <c r="O34" s="1157"/>
      <c r="P34" s="1157"/>
      <c r="Q34" s="1158"/>
    </row>
    <row r="35" spans="1:17" ht="11.25">
      <c r="A35" s="1146"/>
      <c r="B35" s="949" t="s">
        <v>565</v>
      </c>
      <c r="C35" s="949"/>
      <c r="D35" s="949"/>
      <c r="E35" s="949"/>
      <c r="F35" s="949"/>
      <c r="G35" s="949"/>
      <c r="H35" s="949"/>
      <c r="I35" s="949"/>
      <c r="J35" s="949"/>
      <c r="K35" s="949"/>
      <c r="L35" s="949"/>
      <c r="M35" s="949"/>
      <c r="N35" s="949"/>
      <c r="O35" s="949"/>
      <c r="P35" s="949"/>
      <c r="Q35" s="949"/>
    </row>
    <row r="36" spans="1:17" ht="11.25">
      <c r="A36" s="1146"/>
      <c r="B36" s="949" t="s">
        <v>566</v>
      </c>
      <c r="C36" s="950"/>
      <c r="D36" s="950"/>
      <c r="E36" s="949"/>
      <c r="F36" s="949"/>
      <c r="G36" s="949"/>
      <c r="H36" s="950"/>
      <c r="I36" s="950"/>
      <c r="J36" s="950"/>
      <c r="K36" s="950"/>
      <c r="L36" s="950"/>
      <c r="M36" s="950"/>
      <c r="N36" s="950"/>
      <c r="O36" s="950"/>
      <c r="P36" s="950"/>
      <c r="Q36" s="950"/>
    </row>
    <row r="37" spans="1:17" ht="11.25">
      <c r="A37" s="1146"/>
      <c r="B37" s="949" t="s">
        <v>567</v>
      </c>
      <c r="C37" s="950"/>
      <c r="D37" s="950"/>
      <c r="E37" s="949"/>
      <c r="F37" s="949"/>
      <c r="G37" s="949"/>
      <c r="H37" s="950"/>
      <c r="I37" s="950"/>
      <c r="J37" s="950"/>
      <c r="K37" s="950"/>
      <c r="L37" s="950"/>
      <c r="M37" s="950"/>
      <c r="N37" s="950"/>
      <c r="O37" s="950"/>
      <c r="P37" s="950"/>
      <c r="Q37" s="950"/>
    </row>
    <row r="38" spans="1:17" ht="11.25">
      <c r="A38" s="1146"/>
      <c r="B38" s="949" t="s">
        <v>568</v>
      </c>
      <c r="C38" s="950"/>
      <c r="D38" s="950"/>
      <c r="E38" s="949"/>
      <c r="F38" s="949"/>
      <c r="G38" s="949"/>
      <c r="H38" s="950"/>
      <c r="I38" s="950"/>
      <c r="J38" s="950"/>
      <c r="K38" s="950"/>
      <c r="L38" s="950"/>
      <c r="M38" s="950"/>
      <c r="N38" s="950"/>
      <c r="O38" s="950"/>
      <c r="P38" s="950"/>
      <c r="Q38" s="950"/>
    </row>
    <row r="39" spans="1:17" ht="11.25">
      <c r="A39" s="1146"/>
      <c r="B39" s="949" t="s">
        <v>569</v>
      </c>
      <c r="C39" s="950"/>
      <c r="D39" s="950"/>
      <c r="E39" s="949"/>
      <c r="F39" s="949"/>
      <c r="G39" s="949"/>
      <c r="H39" s="950"/>
      <c r="I39" s="950"/>
      <c r="J39" s="950"/>
      <c r="K39" s="950"/>
      <c r="L39" s="950"/>
      <c r="M39" s="950"/>
      <c r="N39" s="950"/>
      <c r="O39" s="950"/>
      <c r="P39" s="950"/>
      <c r="Q39" s="950"/>
    </row>
    <row r="40" spans="1:17" ht="11.25">
      <c r="A40" s="954" t="s">
        <v>78</v>
      </c>
      <c r="B40" s="955" t="s">
        <v>570</v>
      </c>
      <c r="C40" s="1164"/>
      <c r="D40" s="1165"/>
      <c r="E40" s="1165"/>
      <c r="F40" s="1165"/>
      <c r="G40" s="1165"/>
      <c r="H40" s="1165"/>
      <c r="I40" s="1165"/>
      <c r="J40" s="1165"/>
      <c r="K40" s="1165"/>
      <c r="L40" s="1165"/>
      <c r="M40" s="1165"/>
      <c r="N40" s="1165"/>
      <c r="O40" s="1165"/>
      <c r="P40" s="1165"/>
      <c r="Q40" s="1166"/>
    </row>
    <row r="41" spans="1:17" s="948" customFormat="1" ht="15" customHeight="1">
      <c r="A41" s="1167" t="s">
        <v>572</v>
      </c>
      <c r="B41" s="1167"/>
      <c r="C41" s="1168" t="s">
        <v>48</v>
      </c>
      <c r="D41" s="1169"/>
      <c r="E41" s="956"/>
      <c r="F41" s="956"/>
      <c r="G41" s="956"/>
      <c r="H41" s="956"/>
      <c r="I41" s="956"/>
      <c r="J41" s="956"/>
      <c r="K41" s="956"/>
      <c r="L41" s="956"/>
      <c r="M41" s="956"/>
      <c r="N41" s="956"/>
      <c r="O41" s="956"/>
      <c r="P41" s="956"/>
      <c r="Q41" s="956"/>
    </row>
    <row r="43" spans="1:10" ht="11.25">
      <c r="A43" s="1170" t="s">
        <v>573</v>
      </c>
      <c r="B43" s="1170"/>
      <c r="C43" s="1170"/>
      <c r="D43" s="1170"/>
      <c r="E43" s="1170"/>
      <c r="F43" s="1170"/>
      <c r="G43" s="1170"/>
      <c r="H43" s="1170"/>
      <c r="I43" s="1170"/>
      <c r="J43" s="1170"/>
    </row>
    <row r="44" spans="1:10" ht="11.25">
      <c r="A44" s="957" t="s">
        <v>574</v>
      </c>
      <c r="B44" s="957"/>
      <c r="C44" s="957"/>
      <c r="D44" s="957"/>
      <c r="E44" s="957"/>
      <c r="F44" s="957"/>
      <c r="G44" s="957"/>
      <c r="H44" s="957"/>
      <c r="I44" s="957"/>
      <c r="J44" s="957"/>
    </row>
    <row r="45" spans="1:10" ht="11.25">
      <c r="A45" s="957" t="s">
        <v>575</v>
      </c>
      <c r="B45" s="957"/>
      <c r="C45" s="957"/>
      <c r="D45" s="957"/>
      <c r="E45" s="957"/>
      <c r="F45" s="957"/>
      <c r="G45" s="957"/>
      <c r="H45" s="957"/>
      <c r="I45" s="957"/>
      <c r="J45" s="957"/>
    </row>
  </sheetData>
  <mergeCells count="32">
    <mergeCell ref="C40:Q40"/>
    <mergeCell ref="A41:B41"/>
    <mergeCell ref="C41:D41"/>
    <mergeCell ref="A43:J43"/>
    <mergeCell ref="C29:Q29"/>
    <mergeCell ref="C30:D30"/>
    <mergeCell ref="A31:A39"/>
    <mergeCell ref="C31:Q34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C10:D10"/>
    <mergeCell ref="A11:A19"/>
    <mergeCell ref="C11:Q14"/>
    <mergeCell ref="A20:A28"/>
    <mergeCell ref="C20:Q23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74" r:id="rId1"/>
  <headerFooter alignWithMargins="0">
    <oddHeader>&amp;RZałącznik nr &amp;A
do uchwały Rady Gminy nr ...............
z dnia ..............................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7">
      <selection activeCell="H15" sqref="H15"/>
    </sheetView>
  </sheetViews>
  <sheetFormatPr defaultColWidth="9.00390625" defaultRowHeight="12.75"/>
  <cols>
    <col min="1" max="1" width="5.125" style="0" customWidth="1"/>
    <col min="2" max="2" width="6.375" style="0" customWidth="1"/>
    <col min="3" max="3" width="5.875" style="0" customWidth="1"/>
    <col min="4" max="4" width="42.375" style="0" customWidth="1"/>
    <col min="5" max="5" width="15.125" style="0" customWidth="1"/>
    <col min="6" max="6" width="14.75390625" style="0" customWidth="1"/>
  </cols>
  <sheetData>
    <row r="1" spans="5:6" ht="12.75">
      <c r="E1" s="703"/>
      <c r="F1" s="703"/>
    </row>
    <row r="2" spans="2:6" ht="12.75">
      <c r="B2" s="703"/>
      <c r="E2" s="718"/>
      <c r="F2" s="718"/>
    </row>
    <row r="3" spans="2:6" ht="12.75">
      <c r="B3" s="703"/>
      <c r="D3" t="s">
        <v>71</v>
      </c>
      <c r="E3" s="703"/>
      <c r="F3" s="703"/>
    </row>
    <row r="4" spans="2:6" ht="12.75">
      <c r="B4" s="703"/>
      <c r="E4" s="703"/>
      <c r="F4" s="703"/>
    </row>
    <row r="5" spans="2:6" ht="12.75">
      <c r="B5" s="703"/>
      <c r="E5" s="703"/>
      <c r="F5" s="703"/>
    </row>
    <row r="6" spans="2:6" ht="12.75">
      <c r="B6" s="703"/>
      <c r="E6" s="703"/>
      <c r="F6" s="703"/>
    </row>
    <row r="8" s="720" customFormat="1" ht="15.75">
      <c r="A8" s="719" t="s">
        <v>458</v>
      </c>
    </row>
    <row r="9" s="720" customFormat="1" ht="15.75">
      <c r="A9" s="719" t="s">
        <v>459</v>
      </c>
    </row>
    <row r="10" s="720" customFormat="1" ht="12.75"/>
    <row r="12" ht="13.5" thickBot="1"/>
    <row r="13" spans="1:6" ht="12.75">
      <c r="A13" s="1129" t="s">
        <v>460</v>
      </c>
      <c r="B13" s="1130"/>
      <c r="C13" s="1131"/>
      <c r="D13" s="1120" t="s">
        <v>461</v>
      </c>
      <c r="E13" s="1120" t="s">
        <v>462</v>
      </c>
      <c r="F13" s="1133" t="s">
        <v>8</v>
      </c>
    </row>
    <row r="14" spans="1:6" ht="25.5">
      <c r="A14" s="721" t="s">
        <v>229</v>
      </c>
      <c r="B14" s="722" t="s">
        <v>230</v>
      </c>
      <c r="C14" s="722" t="s">
        <v>4</v>
      </c>
      <c r="D14" s="1132"/>
      <c r="E14" s="1132"/>
      <c r="F14" s="1134"/>
    </row>
    <row r="15" spans="1:6" ht="13.5" thickBot="1">
      <c r="A15" s="723">
        <v>1</v>
      </c>
      <c r="B15" s="724">
        <v>2</v>
      </c>
      <c r="C15" s="724">
        <v>3</v>
      </c>
      <c r="D15" s="724">
        <v>4</v>
      </c>
      <c r="E15" s="724">
        <v>5</v>
      </c>
      <c r="F15" s="725">
        <v>6</v>
      </c>
    </row>
    <row r="16" spans="1:6" ht="12.75">
      <c r="A16" s="726">
        <v>756</v>
      </c>
      <c r="B16" s="727">
        <v>75618</v>
      </c>
      <c r="C16" s="728" t="s">
        <v>318</v>
      </c>
      <c r="D16" s="729" t="s">
        <v>463</v>
      </c>
      <c r="E16" s="730">
        <v>221000</v>
      </c>
      <c r="F16" s="731"/>
    </row>
    <row r="17" spans="1:6" ht="25.5">
      <c r="A17" s="732" t="s">
        <v>25</v>
      </c>
      <c r="B17" s="733">
        <v>75618</v>
      </c>
      <c r="C17" s="733"/>
      <c r="D17" s="733" t="s">
        <v>464</v>
      </c>
      <c r="E17" s="734">
        <f>E16</f>
        <v>221000</v>
      </c>
      <c r="F17" s="735"/>
    </row>
    <row r="18" spans="1:6" ht="38.25">
      <c r="A18" s="736">
        <v>756</v>
      </c>
      <c r="B18" s="737"/>
      <c r="C18" s="737"/>
      <c r="D18" s="737" t="s">
        <v>465</v>
      </c>
      <c r="E18" s="738">
        <f>E17</f>
        <v>221000</v>
      </c>
      <c r="F18" s="739"/>
    </row>
    <row r="19" spans="1:6" ht="12.75">
      <c r="A19" s="740">
        <v>851</v>
      </c>
      <c r="B19" s="741">
        <v>85153</v>
      </c>
      <c r="C19" s="742">
        <v>4110</v>
      </c>
      <c r="D19" s="742" t="s">
        <v>466</v>
      </c>
      <c r="E19" s="743"/>
      <c r="F19" s="744">
        <v>175</v>
      </c>
    </row>
    <row r="20" spans="1:6" ht="12.75">
      <c r="A20" s="745"/>
      <c r="B20" s="746"/>
      <c r="C20" s="742">
        <v>4120</v>
      </c>
      <c r="D20" s="742" t="s">
        <v>467</v>
      </c>
      <c r="E20" s="743"/>
      <c r="F20" s="744">
        <v>25</v>
      </c>
    </row>
    <row r="21" spans="1:6" ht="12.75">
      <c r="A21" s="745"/>
      <c r="B21" s="746"/>
      <c r="C21" s="742">
        <v>4170</v>
      </c>
      <c r="D21" s="742" t="s">
        <v>468</v>
      </c>
      <c r="E21" s="743"/>
      <c r="F21" s="744">
        <v>14200</v>
      </c>
    </row>
    <row r="22" spans="1:6" ht="12.75">
      <c r="A22" s="747"/>
      <c r="B22" s="746"/>
      <c r="C22" s="742">
        <v>4210</v>
      </c>
      <c r="D22" s="742" t="s">
        <v>469</v>
      </c>
      <c r="E22" s="743"/>
      <c r="F22" s="744">
        <v>1500</v>
      </c>
    </row>
    <row r="23" spans="1:6" ht="12.75">
      <c r="A23" s="747"/>
      <c r="B23" s="746"/>
      <c r="C23" s="742">
        <v>4300</v>
      </c>
      <c r="D23" s="742" t="s">
        <v>470</v>
      </c>
      <c r="E23" s="743"/>
      <c r="F23" s="744">
        <v>4000</v>
      </c>
    </row>
    <row r="24" spans="1:6" ht="12.75">
      <c r="A24" s="747"/>
      <c r="B24" s="746"/>
      <c r="C24" s="742">
        <v>4410</v>
      </c>
      <c r="D24" s="742" t="s">
        <v>471</v>
      </c>
      <c r="E24" s="743"/>
      <c r="F24" s="744">
        <v>100</v>
      </c>
    </row>
    <row r="25" spans="1:6" ht="12.75">
      <c r="A25" s="748" t="s">
        <v>472</v>
      </c>
      <c r="B25" s="741">
        <v>85153</v>
      </c>
      <c r="C25" s="746"/>
      <c r="D25" s="766" t="s">
        <v>206</v>
      </c>
      <c r="E25" s="743"/>
      <c r="F25" s="749">
        <f>SUM(F19:F24)</f>
        <v>20000</v>
      </c>
    </row>
    <row r="26" spans="1:6" ht="12.75">
      <c r="A26" s="745">
        <v>851</v>
      </c>
      <c r="B26" s="742">
        <v>85154</v>
      </c>
      <c r="C26" s="742">
        <v>3110</v>
      </c>
      <c r="D26" s="729" t="s">
        <v>473</v>
      </c>
      <c r="E26" s="750"/>
      <c r="F26" s="751">
        <v>73572</v>
      </c>
    </row>
    <row r="27" spans="1:6" ht="12.75">
      <c r="A27" s="745"/>
      <c r="B27" s="742"/>
      <c r="C27" s="742">
        <v>4110</v>
      </c>
      <c r="D27" s="742" t="s">
        <v>466</v>
      </c>
      <c r="E27" s="750"/>
      <c r="F27" s="751">
        <v>5000</v>
      </c>
    </row>
    <row r="28" spans="1:6" ht="12.75">
      <c r="A28" s="745"/>
      <c r="B28" s="742"/>
      <c r="C28" s="742">
        <v>4120</v>
      </c>
      <c r="D28" s="742" t="s">
        <v>467</v>
      </c>
      <c r="E28" s="750"/>
      <c r="F28" s="751">
        <v>800</v>
      </c>
    </row>
    <row r="29" spans="1:6" ht="12.75">
      <c r="A29" s="745"/>
      <c r="B29" s="742"/>
      <c r="C29" s="742">
        <v>4170</v>
      </c>
      <c r="D29" s="742" t="s">
        <v>468</v>
      </c>
      <c r="E29" s="750"/>
      <c r="F29" s="751">
        <v>75056</v>
      </c>
    </row>
    <row r="30" spans="1:6" ht="12.75">
      <c r="A30" s="745"/>
      <c r="B30" s="742"/>
      <c r="C30" s="742">
        <v>4210</v>
      </c>
      <c r="D30" s="742" t="s">
        <v>469</v>
      </c>
      <c r="E30" s="750"/>
      <c r="F30" s="751">
        <v>9000</v>
      </c>
    </row>
    <row r="31" spans="1:6" ht="12.75">
      <c r="A31" s="745"/>
      <c r="B31" s="742"/>
      <c r="C31" s="742">
        <v>4260</v>
      </c>
      <c r="D31" s="742" t="s">
        <v>474</v>
      </c>
      <c r="E31" s="750"/>
      <c r="F31" s="751">
        <v>2800</v>
      </c>
    </row>
    <row r="32" spans="1:6" ht="12.75">
      <c r="A32" s="745"/>
      <c r="B32" s="742"/>
      <c r="C32" s="742">
        <v>4270</v>
      </c>
      <c r="D32" s="742" t="s">
        <v>475</v>
      </c>
      <c r="E32" s="750"/>
      <c r="F32" s="751">
        <v>1500</v>
      </c>
    </row>
    <row r="33" spans="1:6" ht="12.75">
      <c r="A33" s="745"/>
      <c r="B33" s="742"/>
      <c r="C33" s="742">
        <v>4300</v>
      </c>
      <c r="D33" s="742" t="s">
        <v>470</v>
      </c>
      <c r="E33" s="750"/>
      <c r="F33" s="751">
        <v>25972</v>
      </c>
    </row>
    <row r="34" spans="1:6" ht="12.75">
      <c r="A34" s="745"/>
      <c r="B34" s="742"/>
      <c r="C34" s="742">
        <v>4350</v>
      </c>
      <c r="D34" s="742" t="s">
        <v>476</v>
      </c>
      <c r="E34" s="750"/>
      <c r="F34" s="751">
        <v>2500</v>
      </c>
    </row>
    <row r="35" spans="1:6" ht="25.5">
      <c r="A35" s="745"/>
      <c r="B35" s="742"/>
      <c r="C35" s="742">
        <v>4370</v>
      </c>
      <c r="D35" s="742" t="s">
        <v>477</v>
      </c>
      <c r="E35" s="750"/>
      <c r="F35" s="751">
        <v>4000</v>
      </c>
    </row>
    <row r="36" spans="1:6" ht="25.5">
      <c r="A36" s="745"/>
      <c r="B36" s="742"/>
      <c r="C36" s="742">
        <v>4390</v>
      </c>
      <c r="D36" s="742" t="s">
        <v>478</v>
      </c>
      <c r="E36" s="750"/>
      <c r="F36" s="751">
        <v>500</v>
      </c>
    </row>
    <row r="37" spans="1:6" ht="12.75">
      <c r="A37" s="745"/>
      <c r="B37" s="742"/>
      <c r="C37" s="742">
        <v>4410</v>
      </c>
      <c r="D37" s="742" t="s">
        <v>471</v>
      </c>
      <c r="E37" s="750"/>
      <c r="F37" s="751">
        <v>300</v>
      </c>
    </row>
    <row r="38" spans="1:6" s="753" customFormat="1" ht="12.75">
      <c r="A38" s="732"/>
      <c r="B38" s="733">
        <v>85154</v>
      </c>
      <c r="C38" s="733"/>
      <c r="D38" s="752" t="s">
        <v>207</v>
      </c>
      <c r="E38" s="734">
        <f>E26</f>
        <v>0</v>
      </c>
      <c r="F38" s="735">
        <f>SUM(F26:F37)</f>
        <v>201000</v>
      </c>
    </row>
    <row r="39" spans="1:6" ht="12.75">
      <c r="A39" s="736">
        <v>851</v>
      </c>
      <c r="B39" s="737"/>
      <c r="C39" s="737"/>
      <c r="D39" s="754" t="s">
        <v>204</v>
      </c>
      <c r="E39" s="738">
        <f>E38</f>
        <v>0</v>
      </c>
      <c r="F39" s="739">
        <f>F38</f>
        <v>201000</v>
      </c>
    </row>
    <row r="40" spans="1:6" ht="12.75">
      <c r="A40" s="747"/>
      <c r="B40" s="746"/>
      <c r="C40" s="746"/>
      <c r="D40" s="746"/>
      <c r="E40" s="743"/>
      <c r="F40" s="749"/>
    </row>
    <row r="41" spans="1:6" s="760" customFormat="1" ht="15.75">
      <c r="A41" s="755"/>
      <c r="B41" s="756"/>
      <c r="C41" s="756"/>
      <c r="D41" s="757" t="s">
        <v>103</v>
      </c>
      <c r="E41" s="758">
        <f>E18+E39</f>
        <v>221000</v>
      </c>
      <c r="F41" s="759">
        <f>F25+F39</f>
        <v>221000</v>
      </c>
    </row>
    <row r="42" spans="1:6" ht="13.5" thickBot="1">
      <c r="A42" s="761"/>
      <c r="B42" s="762"/>
      <c r="C42" s="762"/>
      <c r="D42" s="762"/>
      <c r="E42" s="763"/>
      <c r="F42" s="764"/>
    </row>
    <row r="43" spans="5:6" ht="12.75">
      <c r="E43" s="765"/>
      <c r="F43" s="765"/>
    </row>
  </sheetData>
  <mergeCells count="4">
    <mergeCell ref="A13:C13"/>
    <mergeCell ref="D13:D14"/>
    <mergeCell ref="E13:E14"/>
    <mergeCell ref="F13:F14"/>
  </mergeCells>
  <printOptions/>
  <pageMargins left="0.3937007874015748" right="0.3937007874015748" top="0.76" bottom="0.5905511811023623" header="0.1968503937007874" footer="0.5118110236220472"/>
  <pageSetup horizontalDpi="300" verticalDpi="300" orientation="portrait" paperSize="9" scale="90" r:id="rId1"/>
  <headerFooter alignWithMargins="0">
    <oddHeader>&amp;R&amp;9Załącznik nr &amp;A
do uchwały Rady Gminy nr .........................
z dnia 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8">
      <selection activeCell="D15" sqref="D1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136" t="s">
        <v>69</v>
      </c>
      <c r="B1" s="1136"/>
      <c r="C1" s="1136"/>
      <c r="D1" s="1136"/>
    </row>
    <row r="2" ht="6.75" customHeight="1">
      <c r="A2" s="15"/>
    </row>
    <row r="3" spans="2:4" ht="12.75">
      <c r="B3" s="1" t="s">
        <v>541</v>
      </c>
      <c r="D3" s="10" t="s">
        <v>42</v>
      </c>
    </row>
    <row r="4" spans="1:4" ht="15" customHeight="1">
      <c r="A4" s="1137" t="s">
        <v>61</v>
      </c>
      <c r="B4" s="1137" t="s">
        <v>5</v>
      </c>
      <c r="C4" s="1138" t="s">
        <v>62</v>
      </c>
      <c r="D4" s="1138" t="s">
        <v>63</v>
      </c>
    </row>
    <row r="5" spans="1:4" ht="15" customHeight="1">
      <c r="A5" s="1137"/>
      <c r="B5" s="1137"/>
      <c r="C5" s="1137"/>
      <c r="D5" s="1138"/>
    </row>
    <row r="6" spans="1:4" ht="15.75" customHeight="1">
      <c r="A6" s="1137"/>
      <c r="B6" s="1137"/>
      <c r="C6" s="1137"/>
      <c r="D6" s="1138"/>
    </row>
    <row r="7" spans="1:4" s="73" customFormat="1" ht="6.75" customHeight="1">
      <c r="A7" s="72">
        <v>1</v>
      </c>
      <c r="B7" s="72">
        <v>2</v>
      </c>
      <c r="C7" s="72">
        <v>3</v>
      </c>
      <c r="D7" s="72">
        <v>4</v>
      </c>
    </row>
    <row r="8" spans="1:4" ht="18.75" customHeight="1">
      <c r="A8" s="1135" t="s">
        <v>26</v>
      </c>
      <c r="B8" s="1135"/>
      <c r="C8" s="23"/>
      <c r="D8" s="493">
        <f>D9+D10+D11+D12+D13+D14+D15+D16</f>
        <v>7546908</v>
      </c>
    </row>
    <row r="9" spans="1:4" ht="18.75" customHeight="1">
      <c r="A9" s="24" t="s">
        <v>12</v>
      </c>
      <c r="B9" s="25" t="s">
        <v>20</v>
      </c>
      <c r="C9" s="24" t="s">
        <v>27</v>
      </c>
      <c r="D9" s="25">
        <v>0</v>
      </c>
    </row>
    <row r="10" spans="1:4" ht="18.75" customHeight="1">
      <c r="A10" s="26" t="s">
        <v>13</v>
      </c>
      <c r="B10" s="27" t="s">
        <v>21</v>
      </c>
      <c r="C10" s="26" t="s">
        <v>27</v>
      </c>
      <c r="D10" s="27">
        <v>0</v>
      </c>
    </row>
    <row r="11" spans="1:4" ht="51">
      <c r="A11" s="26" t="s">
        <v>14</v>
      </c>
      <c r="B11" s="28" t="s">
        <v>100</v>
      </c>
      <c r="C11" s="26" t="s">
        <v>50</v>
      </c>
      <c r="D11" s="776">
        <v>896913</v>
      </c>
    </row>
    <row r="12" spans="1:4" ht="18.75" customHeight="1">
      <c r="A12" s="26" t="s">
        <v>1</v>
      </c>
      <c r="B12" s="27" t="s">
        <v>29</v>
      </c>
      <c r="C12" s="26" t="s">
        <v>51</v>
      </c>
      <c r="D12" s="776"/>
    </row>
    <row r="13" spans="1:4" ht="18.75" customHeight="1">
      <c r="A13" s="26" t="s">
        <v>19</v>
      </c>
      <c r="B13" s="27" t="s">
        <v>101</v>
      </c>
      <c r="C13" s="26" t="s">
        <v>107</v>
      </c>
      <c r="D13" s="776"/>
    </row>
    <row r="14" spans="1:4" ht="18.75" customHeight="1">
      <c r="A14" s="26" t="s">
        <v>22</v>
      </c>
      <c r="B14" s="27" t="s">
        <v>23</v>
      </c>
      <c r="C14" s="26" t="s">
        <v>28</v>
      </c>
      <c r="D14" s="776">
        <v>6649995</v>
      </c>
    </row>
    <row r="15" spans="1:4" ht="18.75" customHeight="1">
      <c r="A15" s="26" t="s">
        <v>24</v>
      </c>
      <c r="B15" s="27" t="s">
        <v>122</v>
      </c>
      <c r="C15" s="26" t="s">
        <v>67</v>
      </c>
      <c r="D15" s="776"/>
    </row>
    <row r="16" spans="1:4" ht="18.75" customHeight="1">
      <c r="A16" s="26" t="s">
        <v>31</v>
      </c>
      <c r="B16" s="30" t="s">
        <v>49</v>
      </c>
      <c r="C16" s="29" t="s">
        <v>30</v>
      </c>
      <c r="D16" s="798"/>
    </row>
    <row r="17" spans="1:4" ht="18.75" customHeight="1">
      <c r="A17" s="1135" t="s">
        <v>102</v>
      </c>
      <c r="B17" s="1135"/>
      <c r="C17" s="23"/>
      <c r="D17" s="799">
        <f>D18+D19+D20++D21+D22+D23+D24</f>
        <v>4280866</v>
      </c>
    </row>
    <row r="18" spans="1:4" ht="18.75" customHeight="1">
      <c r="A18" s="24" t="s">
        <v>12</v>
      </c>
      <c r="B18" s="25" t="s">
        <v>52</v>
      </c>
      <c r="C18" s="24" t="s">
        <v>33</v>
      </c>
      <c r="D18" s="774"/>
    </row>
    <row r="19" spans="1:4" ht="18.75" customHeight="1">
      <c r="A19" s="26" t="s">
        <v>13</v>
      </c>
      <c r="B19" s="27" t="s">
        <v>32</v>
      </c>
      <c r="C19" s="26" t="s">
        <v>33</v>
      </c>
      <c r="D19" s="776"/>
    </row>
    <row r="20" spans="1:4" ht="38.25">
      <c r="A20" s="26" t="s">
        <v>14</v>
      </c>
      <c r="B20" s="28" t="s">
        <v>55</v>
      </c>
      <c r="C20" s="26" t="s">
        <v>56</v>
      </c>
      <c r="D20" s="776">
        <v>4280866</v>
      </c>
    </row>
    <row r="21" spans="1:4" ht="18.75" customHeight="1">
      <c r="A21" s="26" t="s">
        <v>1</v>
      </c>
      <c r="B21" s="27" t="s">
        <v>53</v>
      </c>
      <c r="C21" s="26" t="s">
        <v>47</v>
      </c>
      <c r="D21" s="776"/>
    </row>
    <row r="22" spans="1:4" ht="18.75" customHeight="1">
      <c r="A22" s="26" t="s">
        <v>19</v>
      </c>
      <c r="B22" s="27" t="s">
        <v>54</v>
      </c>
      <c r="C22" s="26" t="s">
        <v>35</v>
      </c>
      <c r="D22" s="776"/>
    </row>
    <row r="23" spans="1:4" ht="18.75" customHeight="1">
      <c r="A23" s="26" t="s">
        <v>22</v>
      </c>
      <c r="B23" s="27" t="s">
        <v>123</v>
      </c>
      <c r="C23" s="26" t="s">
        <v>36</v>
      </c>
      <c r="D23" s="776"/>
    </row>
    <row r="24" spans="1:4" ht="18.75" customHeight="1">
      <c r="A24" s="29" t="s">
        <v>24</v>
      </c>
      <c r="B24" s="30" t="s">
        <v>37</v>
      </c>
      <c r="C24" s="29" t="s">
        <v>34</v>
      </c>
      <c r="D24" s="798"/>
    </row>
    <row r="25" spans="1:4" ht="7.5" customHeight="1">
      <c r="A25" s="4"/>
      <c r="B25" s="5"/>
      <c r="C25" s="5"/>
      <c r="D25" s="5"/>
    </row>
    <row r="26" spans="1:6" ht="12.75">
      <c r="A26" s="49"/>
      <c r="B26" s="48"/>
      <c r="C26" s="48"/>
      <c r="D26" s="48"/>
      <c r="E26" s="47"/>
      <c r="F26" s="47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66"/>
  <sheetViews>
    <sheetView defaultGridColor="0" colorId="8" workbookViewId="0" topLeftCell="B25">
      <selection activeCell="F51" sqref="F51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5.87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  <col min="11" max="11" width="15.00390625" style="0" bestFit="1" customWidth="1"/>
  </cols>
  <sheetData>
    <row r="1" spans="1:10" ht="48.75" customHeight="1">
      <c r="A1" s="1143" t="s">
        <v>59</v>
      </c>
      <c r="B1" s="1143"/>
      <c r="C1" s="1143"/>
      <c r="D1" s="1143"/>
      <c r="E1" s="1143"/>
      <c r="F1" s="1143"/>
      <c r="G1" s="1143"/>
      <c r="H1" s="1143"/>
      <c r="I1" s="1143"/>
      <c r="J1" s="1143"/>
    </row>
    <row r="2" ht="12.75">
      <c r="J2" s="9" t="s">
        <v>42</v>
      </c>
    </row>
    <row r="3" spans="1:10" s="3" customFormat="1" ht="20.25" customHeight="1">
      <c r="A3" s="1137" t="s">
        <v>2</v>
      </c>
      <c r="B3" s="1140" t="s">
        <v>3</v>
      </c>
      <c r="C3" s="1140" t="s">
        <v>4</v>
      </c>
      <c r="D3" s="1138" t="s">
        <v>99</v>
      </c>
      <c r="E3" s="1138" t="s">
        <v>108</v>
      </c>
      <c r="F3" s="1138" t="s">
        <v>72</v>
      </c>
      <c r="G3" s="1138"/>
      <c r="H3" s="1138"/>
      <c r="I3" s="1138"/>
      <c r="J3" s="1138"/>
    </row>
    <row r="4" spans="1:10" s="3" customFormat="1" ht="20.25" customHeight="1">
      <c r="A4" s="1137"/>
      <c r="B4" s="1141"/>
      <c r="C4" s="1141"/>
      <c r="D4" s="1137"/>
      <c r="E4" s="1138"/>
      <c r="F4" s="1138" t="s">
        <v>97</v>
      </c>
      <c r="G4" s="1138" t="s">
        <v>6</v>
      </c>
      <c r="H4" s="1138"/>
      <c r="I4" s="1138"/>
      <c r="J4" s="1138" t="s">
        <v>98</v>
      </c>
    </row>
    <row r="5" spans="1:10" s="3" customFormat="1" ht="65.25" customHeight="1">
      <c r="A5" s="1137"/>
      <c r="B5" s="1142"/>
      <c r="C5" s="1142"/>
      <c r="D5" s="1137"/>
      <c r="E5" s="1138"/>
      <c r="F5" s="1138"/>
      <c r="G5" s="14" t="s">
        <v>94</v>
      </c>
      <c r="H5" s="14" t="s">
        <v>95</v>
      </c>
      <c r="I5" s="14" t="s">
        <v>109</v>
      </c>
      <c r="J5" s="1138"/>
    </row>
    <row r="6" spans="1:10" ht="9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</row>
    <row r="7" spans="1:10" ht="19.5" customHeight="1">
      <c r="A7" s="767">
        <v>750</v>
      </c>
      <c r="B7" s="18">
        <v>75011</v>
      </c>
      <c r="C7" s="18">
        <v>2010</v>
      </c>
      <c r="D7" s="491">
        <v>55540</v>
      </c>
      <c r="E7" s="769">
        <f>F7+J7</f>
        <v>55540</v>
      </c>
      <c r="F7" s="491">
        <v>55540</v>
      </c>
      <c r="G7" s="491">
        <v>45064</v>
      </c>
      <c r="H7" s="491">
        <v>8870</v>
      </c>
      <c r="I7" s="491"/>
      <c r="J7" s="18"/>
    </row>
    <row r="8" spans="1:10" ht="19.5" customHeight="1">
      <c r="A8" s="768">
        <v>751</v>
      </c>
      <c r="B8" s="19">
        <v>75101</v>
      </c>
      <c r="C8" s="19">
        <v>2010</v>
      </c>
      <c r="D8" s="492">
        <v>2279</v>
      </c>
      <c r="E8" s="769">
        <f aca="true" t="shared" si="0" ref="E8:E13">F8+J8</f>
        <v>2279</v>
      </c>
      <c r="F8" s="492">
        <v>2279</v>
      </c>
      <c r="G8" s="492">
        <v>1810</v>
      </c>
      <c r="H8" s="492">
        <v>412</v>
      </c>
      <c r="I8" s="492"/>
      <c r="J8" s="492"/>
    </row>
    <row r="9" spans="1:10" ht="19.5" customHeight="1">
      <c r="A9" s="768">
        <v>754</v>
      </c>
      <c r="B9" s="19">
        <v>75414</v>
      </c>
      <c r="C9" s="19">
        <v>2010</v>
      </c>
      <c r="D9" s="492">
        <v>500</v>
      </c>
      <c r="E9" s="770">
        <f t="shared" si="0"/>
        <v>500</v>
      </c>
      <c r="F9" s="492">
        <v>500</v>
      </c>
      <c r="G9" s="492"/>
      <c r="H9" s="492"/>
      <c r="I9" s="492"/>
      <c r="J9" s="19"/>
    </row>
    <row r="10" spans="1:10" ht="19.5" customHeight="1">
      <c r="A10" s="768">
        <v>852</v>
      </c>
      <c r="B10" s="19">
        <v>85212</v>
      </c>
      <c r="C10" s="19">
        <v>2010</v>
      </c>
      <c r="D10" s="492">
        <v>2400000</v>
      </c>
      <c r="E10" s="770">
        <f t="shared" si="0"/>
        <v>2400000</v>
      </c>
      <c r="F10" s="492">
        <v>2400000</v>
      </c>
      <c r="G10" s="492">
        <v>30000</v>
      </c>
      <c r="H10" s="492">
        <v>6054</v>
      </c>
      <c r="I10" s="492">
        <v>2328000</v>
      </c>
      <c r="J10" s="19"/>
    </row>
    <row r="11" spans="1:10" ht="19.5" customHeight="1">
      <c r="A11" s="19"/>
      <c r="B11" s="19">
        <v>85213</v>
      </c>
      <c r="C11" s="19">
        <v>2010</v>
      </c>
      <c r="D11" s="492">
        <v>8400</v>
      </c>
      <c r="E11" s="770">
        <f t="shared" si="0"/>
        <v>8400</v>
      </c>
      <c r="F11" s="492">
        <v>8400</v>
      </c>
      <c r="G11" s="492"/>
      <c r="H11" s="492"/>
      <c r="I11" s="492">
        <v>8400</v>
      </c>
      <c r="J11" s="19"/>
    </row>
    <row r="12" spans="1:10" ht="19.5" customHeight="1">
      <c r="A12" s="19"/>
      <c r="B12" s="19">
        <v>85214</v>
      </c>
      <c r="C12" s="19">
        <v>2010</v>
      </c>
      <c r="D12" s="492">
        <v>80000</v>
      </c>
      <c r="E12" s="770">
        <f t="shared" si="0"/>
        <v>80000</v>
      </c>
      <c r="F12" s="492">
        <v>80000</v>
      </c>
      <c r="G12" s="492"/>
      <c r="H12" s="492"/>
      <c r="I12" s="492">
        <v>80000</v>
      </c>
      <c r="J12" s="19"/>
    </row>
    <row r="13" spans="1:10" ht="19.5" customHeight="1">
      <c r="A13" s="19"/>
      <c r="B13" s="19">
        <v>85228</v>
      </c>
      <c r="C13" s="19">
        <v>2010</v>
      </c>
      <c r="D13" s="492">
        <v>14400</v>
      </c>
      <c r="E13" s="494">
        <f t="shared" si="0"/>
        <v>14400</v>
      </c>
      <c r="F13" s="492">
        <v>14400</v>
      </c>
      <c r="G13" s="492">
        <v>11982</v>
      </c>
      <c r="H13" s="492">
        <v>2418</v>
      </c>
      <c r="I13" s="492"/>
      <c r="J13" s="19"/>
    </row>
    <row r="14" spans="1:10" ht="19.5" customHeight="1">
      <c r="A14" s="19"/>
      <c r="B14" s="19" t="s">
        <v>596</v>
      </c>
      <c r="C14" s="19"/>
      <c r="D14" s="971">
        <f>SUM(D7:D13)</f>
        <v>2561119</v>
      </c>
      <c r="E14" s="19"/>
      <c r="F14" s="19"/>
      <c r="G14" s="19"/>
      <c r="H14" s="19"/>
      <c r="I14" s="19"/>
      <c r="J14" s="19"/>
    </row>
    <row r="15" spans="1:10" ht="19.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19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19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19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19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9.5" customHeight="1">
      <c r="A20" s="1139" t="s">
        <v>103</v>
      </c>
      <c r="B20" s="1139"/>
      <c r="C20" s="1139"/>
      <c r="D20" s="1139"/>
      <c r="E20" s="493">
        <f>SUM(E7:E13)</f>
        <v>2561119</v>
      </c>
      <c r="F20" s="493">
        <f>SUM(F7:F13)</f>
        <v>2561119</v>
      </c>
      <c r="G20" s="493">
        <f>SUM(G7:G13)</f>
        <v>88856</v>
      </c>
      <c r="H20" s="493">
        <f>SUM(H7:H13)</f>
        <v>17754</v>
      </c>
      <c r="I20" s="493">
        <f>SUM(I7:I13)</f>
        <v>2416400</v>
      </c>
      <c r="J20" s="17"/>
    </row>
    <row r="22" ht="12.75">
      <c r="A22" s="76"/>
    </row>
    <row r="27" ht="12.75">
      <c r="B27" s="991"/>
    </row>
    <row r="28" ht="13.5" thickBot="1">
      <c r="B28" s="1" t="s">
        <v>622</v>
      </c>
    </row>
    <row r="29" spans="1:11" ht="15.75" thickBot="1">
      <c r="A29" s="993" t="s">
        <v>615</v>
      </c>
      <c r="B29" s="994" t="s">
        <v>616</v>
      </c>
      <c r="C29" s="995" t="s">
        <v>4</v>
      </c>
      <c r="D29" s="994" t="s">
        <v>18</v>
      </c>
      <c r="E29" s="996" t="s">
        <v>617</v>
      </c>
      <c r="G29" s="993" t="s">
        <v>615</v>
      </c>
      <c r="H29" s="994" t="s">
        <v>616</v>
      </c>
      <c r="I29" s="995" t="s">
        <v>4</v>
      </c>
      <c r="J29" s="994" t="s">
        <v>18</v>
      </c>
      <c r="K29" s="996" t="s">
        <v>617</v>
      </c>
    </row>
    <row r="30" spans="1:11" ht="33.75">
      <c r="A30" s="997">
        <v>750</v>
      </c>
      <c r="B30" s="997">
        <v>75011</v>
      </c>
      <c r="C30" s="998">
        <v>4010</v>
      </c>
      <c r="D30" s="999" t="s">
        <v>618</v>
      </c>
      <c r="E30" s="1000">
        <v>41729</v>
      </c>
      <c r="G30" s="1008">
        <v>751</v>
      </c>
      <c r="H30" s="1009">
        <v>75101</v>
      </c>
      <c r="I30" s="998">
        <v>4010</v>
      </c>
      <c r="J30" s="999" t="s">
        <v>618</v>
      </c>
      <c r="K30" s="1010">
        <v>1810</v>
      </c>
    </row>
    <row r="31" spans="1:11" ht="33.75">
      <c r="A31" s="17"/>
      <c r="B31" s="17"/>
      <c r="C31" s="1001">
        <v>4040</v>
      </c>
      <c r="D31" s="1002" t="s">
        <v>619</v>
      </c>
      <c r="E31" s="910">
        <v>3335</v>
      </c>
      <c r="G31" s="1011"/>
      <c r="H31" s="1011"/>
      <c r="I31" s="21">
        <v>4110</v>
      </c>
      <c r="J31" s="1002" t="s">
        <v>466</v>
      </c>
      <c r="K31" s="1012">
        <v>367</v>
      </c>
    </row>
    <row r="32" spans="1:11" ht="33.75">
      <c r="A32" s="17"/>
      <c r="B32" s="17"/>
      <c r="C32" s="21">
        <v>4110</v>
      </c>
      <c r="D32" s="1002" t="s">
        <v>466</v>
      </c>
      <c r="E32" s="910">
        <v>7765</v>
      </c>
      <c r="G32" s="1011"/>
      <c r="H32" s="1011"/>
      <c r="I32" s="21">
        <v>4120</v>
      </c>
      <c r="J32" s="1003" t="s">
        <v>620</v>
      </c>
      <c r="K32" s="1012">
        <v>45</v>
      </c>
    </row>
    <row r="33" spans="1:11" ht="22.5">
      <c r="A33" s="17"/>
      <c r="B33" s="17"/>
      <c r="C33" s="21">
        <v>4120</v>
      </c>
      <c r="D33" s="1003" t="s">
        <v>620</v>
      </c>
      <c r="E33" s="910">
        <v>1105</v>
      </c>
      <c r="G33" s="1011"/>
      <c r="H33" s="1011"/>
      <c r="I33" s="1013">
        <v>4210</v>
      </c>
      <c r="J33" s="1014" t="s">
        <v>624</v>
      </c>
      <c r="K33" s="1012">
        <v>57</v>
      </c>
    </row>
    <row r="34" spans="1:11" ht="33.75">
      <c r="A34" s="17"/>
      <c r="B34" s="17"/>
      <c r="C34" s="21">
        <v>4440</v>
      </c>
      <c r="D34" s="1003" t="s">
        <v>621</v>
      </c>
      <c r="E34" s="910">
        <v>1606</v>
      </c>
      <c r="I34" s="991" t="s">
        <v>623</v>
      </c>
      <c r="J34" s="1006"/>
      <c r="K34" s="1007">
        <f>SUM(K30:K33)</f>
        <v>2279</v>
      </c>
    </row>
    <row r="35" spans="4:9" ht="15">
      <c r="D35" s="991" t="s">
        <v>623</v>
      </c>
      <c r="E35" s="1005">
        <f>SUM(E30:E34)</f>
        <v>55540</v>
      </c>
      <c r="I35" s="991"/>
    </row>
    <row r="39" ht="13.5" thickBot="1"/>
    <row r="40" spans="1:11" ht="15.75" thickBot="1">
      <c r="A40" s="993" t="s">
        <v>615</v>
      </c>
      <c r="B40" s="994" t="s">
        <v>616</v>
      </c>
      <c r="C40" s="995" t="s">
        <v>4</v>
      </c>
      <c r="D40" s="994" t="s">
        <v>18</v>
      </c>
      <c r="E40" s="996" t="s">
        <v>617</v>
      </c>
      <c r="G40" s="993" t="s">
        <v>615</v>
      </c>
      <c r="H40" s="994" t="s">
        <v>616</v>
      </c>
      <c r="I40" s="995" t="s">
        <v>4</v>
      </c>
      <c r="J40" s="994" t="s">
        <v>18</v>
      </c>
      <c r="K40" s="996" t="s">
        <v>617</v>
      </c>
    </row>
    <row r="41" spans="1:11" ht="22.5">
      <c r="A41" s="1015">
        <v>754</v>
      </c>
      <c r="B41" s="1016">
        <v>75414</v>
      </c>
      <c r="C41" s="1016">
        <v>4300</v>
      </c>
      <c r="D41" s="1002" t="s">
        <v>470</v>
      </c>
      <c r="E41" s="1000">
        <v>500</v>
      </c>
      <c r="G41" s="1008">
        <v>852</v>
      </c>
      <c r="H41" s="1009">
        <v>85212</v>
      </c>
      <c r="I41" s="1019">
        <v>3110</v>
      </c>
      <c r="J41" s="1024" t="s">
        <v>473</v>
      </c>
      <c r="K41" s="1020">
        <v>2328000</v>
      </c>
    </row>
    <row r="42" spans="1:11" ht="33.75">
      <c r="A42" s="5"/>
      <c r="B42" s="5"/>
      <c r="C42" s="4"/>
      <c r="D42" s="992" t="s">
        <v>623</v>
      </c>
      <c r="E42" s="1027">
        <f>SUM(E40:E41)</f>
        <v>500</v>
      </c>
      <c r="G42" s="1011"/>
      <c r="H42" s="1011"/>
      <c r="I42" s="1021">
        <v>4010</v>
      </c>
      <c r="J42" s="1002" t="s">
        <v>618</v>
      </c>
      <c r="K42" s="1022">
        <v>30000</v>
      </c>
    </row>
    <row r="43" spans="4:11" ht="33.75">
      <c r="D43" s="991"/>
      <c r="E43" s="1005"/>
      <c r="G43" s="1011"/>
      <c r="H43" s="1011"/>
      <c r="I43" s="1021">
        <v>4110</v>
      </c>
      <c r="J43" s="1002" t="s">
        <v>466</v>
      </c>
      <c r="K43" s="1022">
        <v>5319</v>
      </c>
    </row>
    <row r="44" spans="7:11" ht="22.5">
      <c r="G44" s="1011"/>
      <c r="H44" s="1011"/>
      <c r="I44" s="1021">
        <v>4120</v>
      </c>
      <c r="J44" s="1002" t="s">
        <v>620</v>
      </c>
      <c r="K44" s="1022">
        <v>735</v>
      </c>
    </row>
    <row r="45" spans="7:11" ht="22.5">
      <c r="G45" s="1011"/>
      <c r="H45" s="1011"/>
      <c r="I45" s="1021">
        <v>4210</v>
      </c>
      <c r="J45" s="1014" t="s">
        <v>624</v>
      </c>
      <c r="K45" s="1022">
        <v>11440</v>
      </c>
    </row>
    <row r="46" spans="7:11" ht="22.5">
      <c r="G46" s="1011"/>
      <c r="H46" s="1011"/>
      <c r="I46" s="1021">
        <v>4300</v>
      </c>
      <c r="J46" s="1002" t="s">
        <v>470</v>
      </c>
      <c r="K46" s="1022">
        <v>20506</v>
      </c>
    </row>
    <row r="47" spans="7:11" ht="45">
      <c r="G47" s="1011"/>
      <c r="H47" s="1011"/>
      <c r="I47" s="1021">
        <v>4350</v>
      </c>
      <c r="J47" s="1014" t="s">
        <v>625</v>
      </c>
      <c r="K47" s="1022">
        <v>4000</v>
      </c>
    </row>
    <row r="48" spans="10:11" ht="12.75">
      <c r="J48" s="1017" t="s">
        <v>623</v>
      </c>
      <c r="K48" s="1018">
        <f>SUM(K41:K47)</f>
        <v>2400000</v>
      </c>
    </row>
    <row r="51" ht="12.75">
      <c r="B51" s="991"/>
    </row>
    <row r="52" ht="13.5" thickBot="1">
      <c r="B52" s="1" t="s">
        <v>622</v>
      </c>
    </row>
    <row r="53" spans="1:11" ht="15.75" thickBot="1">
      <c r="A53" s="993" t="s">
        <v>615</v>
      </c>
      <c r="B53" s="994" t="s">
        <v>616</v>
      </c>
      <c r="C53" s="995" t="s">
        <v>4</v>
      </c>
      <c r="D53" s="994" t="s">
        <v>18</v>
      </c>
      <c r="E53" s="996" t="s">
        <v>617</v>
      </c>
      <c r="G53" s="993" t="s">
        <v>615</v>
      </c>
      <c r="H53" s="994" t="s">
        <v>616</v>
      </c>
      <c r="I53" s="995" t="s">
        <v>4</v>
      </c>
      <c r="J53" s="994" t="s">
        <v>18</v>
      </c>
      <c r="K53" s="996" t="s">
        <v>617</v>
      </c>
    </row>
    <row r="54" spans="1:11" ht="38.25">
      <c r="A54" s="1015">
        <v>852</v>
      </c>
      <c r="B54" s="1016">
        <v>85213</v>
      </c>
      <c r="C54" s="1016">
        <v>4130</v>
      </c>
      <c r="D54" s="1023" t="s">
        <v>626</v>
      </c>
      <c r="E54" s="1000">
        <v>8400</v>
      </c>
      <c r="G54" s="1008">
        <v>852</v>
      </c>
      <c r="H54" s="1019">
        <v>85214</v>
      </c>
      <c r="I54" s="1019">
        <v>3110</v>
      </c>
      <c r="J54" s="1024" t="s">
        <v>473</v>
      </c>
      <c r="K54" s="1020">
        <v>80000</v>
      </c>
    </row>
    <row r="55" spans="4:11" ht="12.75">
      <c r="D55" s="991" t="s">
        <v>623</v>
      </c>
      <c r="E55" s="1004">
        <f>SUM(E54)</f>
        <v>8400</v>
      </c>
      <c r="J55" s="720" t="s">
        <v>623</v>
      </c>
      <c r="K55" s="1025">
        <f>SUM(K54)</f>
        <v>80000</v>
      </c>
    </row>
    <row r="61" ht="13.5" thickBot="1"/>
    <row r="62" spans="1:5" ht="15.75" thickBot="1">
      <c r="A62" s="993" t="s">
        <v>615</v>
      </c>
      <c r="B62" s="994" t="s">
        <v>616</v>
      </c>
      <c r="C62" s="995" t="s">
        <v>4</v>
      </c>
      <c r="D62" s="994" t="s">
        <v>18</v>
      </c>
      <c r="E62" s="996" t="s">
        <v>617</v>
      </c>
    </row>
    <row r="63" spans="1:5" ht="33.75">
      <c r="A63" s="1015">
        <v>852</v>
      </c>
      <c r="B63" s="1016">
        <v>85228</v>
      </c>
      <c r="C63" s="1016">
        <v>4110</v>
      </c>
      <c r="D63" s="999" t="s">
        <v>466</v>
      </c>
      <c r="E63" s="1000">
        <v>2124</v>
      </c>
    </row>
    <row r="64" spans="1:5" ht="22.5">
      <c r="A64" s="17"/>
      <c r="B64" s="17"/>
      <c r="C64" s="17">
        <v>4120</v>
      </c>
      <c r="D64" s="1002" t="s">
        <v>620</v>
      </c>
      <c r="E64" s="910">
        <v>294</v>
      </c>
    </row>
    <row r="65" spans="1:5" ht="22.5">
      <c r="A65" s="17"/>
      <c r="B65" s="17"/>
      <c r="C65" s="17">
        <v>4170</v>
      </c>
      <c r="D65" s="1002" t="s">
        <v>468</v>
      </c>
      <c r="E65" s="910">
        <v>11982</v>
      </c>
    </row>
    <row r="66" spans="4:5" ht="12.75">
      <c r="D66" s="1" t="s">
        <v>623</v>
      </c>
      <c r="E66" s="1026">
        <f>SUM(E63:E65)</f>
        <v>14400</v>
      </c>
    </row>
  </sheetData>
  <mergeCells count="11">
    <mergeCell ref="G4:I4"/>
    <mergeCell ref="J4:J5"/>
    <mergeCell ref="F3:J3"/>
    <mergeCell ref="A1:J1"/>
    <mergeCell ref="F4:F5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workbookViewId="0" topLeftCell="F1">
      <selection activeCell="L3" sqref="L3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625" style="0" customWidth="1"/>
    <col min="10" max="10" width="14.625" style="0" customWidth="1"/>
    <col min="80" max="16384" width="9.125" style="1" customWidth="1"/>
  </cols>
  <sheetData>
    <row r="1" spans="1:10" ht="45" customHeight="1">
      <c r="A1" s="1143" t="s">
        <v>157</v>
      </c>
      <c r="B1" s="1143"/>
      <c r="C1" s="1143"/>
      <c r="D1" s="1143"/>
      <c r="E1" s="1143"/>
      <c r="F1" s="1143"/>
      <c r="G1" s="1143"/>
      <c r="H1" s="1143"/>
      <c r="I1" s="1143"/>
      <c r="J1" s="1143"/>
    </row>
    <row r="2" ht="12.75">
      <c r="I2" t="s">
        <v>71</v>
      </c>
    </row>
    <row r="3" ht="12.75">
      <c r="J3" s="67" t="s">
        <v>42</v>
      </c>
    </row>
    <row r="4" spans="1:79" ht="20.25" customHeight="1">
      <c r="A4" s="1137" t="s">
        <v>2</v>
      </c>
      <c r="B4" s="1140" t="s">
        <v>3</v>
      </c>
      <c r="C4" s="1140" t="s">
        <v>4</v>
      </c>
      <c r="D4" s="1138" t="s">
        <v>99</v>
      </c>
      <c r="E4" s="1138" t="s">
        <v>108</v>
      </c>
      <c r="F4" s="1138" t="s">
        <v>72</v>
      </c>
      <c r="G4" s="1138"/>
      <c r="H4" s="1138"/>
      <c r="I4" s="1138"/>
      <c r="J4" s="1138"/>
      <c r="BX4" s="1"/>
      <c r="BY4" s="1"/>
      <c r="BZ4" s="1"/>
      <c r="CA4" s="1"/>
    </row>
    <row r="5" spans="1:79" ht="18" customHeight="1">
      <c r="A5" s="1137"/>
      <c r="B5" s="1141"/>
      <c r="C5" s="1141"/>
      <c r="D5" s="1137"/>
      <c r="E5" s="1138"/>
      <c r="F5" s="1138" t="s">
        <v>97</v>
      </c>
      <c r="G5" s="1138" t="s">
        <v>6</v>
      </c>
      <c r="H5" s="1138"/>
      <c r="I5" s="1138"/>
      <c r="J5" s="1138" t="s">
        <v>98</v>
      </c>
      <c r="BX5" s="1"/>
      <c r="BY5" s="1"/>
      <c r="BZ5" s="1"/>
      <c r="CA5" s="1"/>
    </row>
    <row r="6" spans="1:79" ht="69" customHeight="1">
      <c r="A6" s="1137"/>
      <c r="B6" s="1142"/>
      <c r="C6" s="1142"/>
      <c r="D6" s="1137"/>
      <c r="E6" s="1138"/>
      <c r="F6" s="1138"/>
      <c r="G6" s="14" t="s">
        <v>94</v>
      </c>
      <c r="H6" s="14" t="s">
        <v>95</v>
      </c>
      <c r="I6" s="14" t="s">
        <v>96</v>
      </c>
      <c r="J6" s="1138"/>
      <c r="BX6" s="1"/>
      <c r="BY6" s="1"/>
      <c r="BZ6" s="1"/>
      <c r="CA6" s="1"/>
    </row>
    <row r="7" spans="1:79" ht="8.2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BX7" s="1"/>
      <c r="BY7" s="1"/>
      <c r="BZ7" s="1"/>
      <c r="CA7" s="1"/>
    </row>
    <row r="8" spans="1:79" ht="19.5" customHeight="1">
      <c r="A8" s="18">
        <v>600</v>
      </c>
      <c r="B8" s="18">
        <v>60004</v>
      </c>
      <c r="C8" s="18">
        <v>2310</v>
      </c>
      <c r="D8" s="491"/>
      <c r="E8" s="491">
        <f>F8</f>
        <v>1159031</v>
      </c>
      <c r="F8" s="492">
        <v>1159031</v>
      </c>
      <c r="G8" s="18"/>
      <c r="H8" s="18"/>
      <c r="I8" s="492">
        <v>1159031</v>
      </c>
      <c r="J8" s="18"/>
      <c r="BX8" s="1"/>
      <c r="BY8" s="1"/>
      <c r="BZ8" s="1"/>
      <c r="CA8" s="1"/>
    </row>
    <row r="9" spans="1:79" ht="19.5" customHeight="1">
      <c r="A9" s="19">
        <v>801</v>
      </c>
      <c r="B9" s="19">
        <v>80101</v>
      </c>
      <c r="C9" s="19">
        <v>2310</v>
      </c>
      <c r="D9" s="19"/>
      <c r="E9" s="492">
        <f>F9</f>
        <v>240000</v>
      </c>
      <c r="F9" s="492">
        <v>240000</v>
      </c>
      <c r="G9" s="19"/>
      <c r="H9" s="19"/>
      <c r="I9" s="492">
        <v>240000</v>
      </c>
      <c r="J9" s="19"/>
      <c r="BX9" s="1"/>
      <c r="BY9" s="1"/>
      <c r="BZ9" s="1"/>
      <c r="CA9" s="1"/>
    </row>
    <row r="10" spans="1:79" ht="19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BX10" s="1"/>
      <c r="BY10" s="1"/>
      <c r="BZ10" s="1"/>
      <c r="CA10" s="1"/>
    </row>
    <row r="11" spans="1:79" ht="19.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BX11" s="1"/>
      <c r="BY11" s="1"/>
      <c r="BZ11" s="1"/>
      <c r="CA11" s="1"/>
    </row>
    <row r="12" spans="1:79" ht="19.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BX12" s="1"/>
      <c r="BY12" s="1"/>
      <c r="BZ12" s="1"/>
      <c r="CA12" s="1"/>
    </row>
    <row r="13" spans="1:79" ht="19.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BX13" s="1"/>
      <c r="BY13" s="1"/>
      <c r="BZ13" s="1"/>
      <c r="CA13" s="1"/>
    </row>
    <row r="14" spans="1:79" ht="19.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BX14" s="1"/>
      <c r="BY14" s="1"/>
      <c r="BZ14" s="1"/>
      <c r="CA14" s="1"/>
    </row>
    <row r="15" spans="1:79" ht="19.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BX15" s="1"/>
      <c r="BY15" s="1"/>
      <c r="BZ15" s="1"/>
      <c r="CA15" s="1"/>
    </row>
    <row r="16" spans="1:79" ht="19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BX16" s="1"/>
      <c r="BY16" s="1"/>
      <c r="BZ16" s="1"/>
      <c r="CA16" s="1"/>
    </row>
    <row r="17" spans="1:79" ht="19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BX17" s="1"/>
      <c r="BY17" s="1"/>
      <c r="BZ17" s="1"/>
      <c r="CA17" s="1"/>
    </row>
    <row r="18" spans="1:79" ht="19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BX18" s="1"/>
      <c r="BY18" s="1"/>
      <c r="BZ18" s="1"/>
      <c r="CA18" s="1"/>
    </row>
    <row r="19" spans="1:79" ht="19.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BX19" s="1"/>
      <c r="BY19" s="1"/>
      <c r="BZ19" s="1"/>
      <c r="CA19" s="1"/>
    </row>
    <row r="20" spans="1:79" ht="19.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BX20" s="1"/>
      <c r="BY20" s="1"/>
      <c r="BZ20" s="1"/>
      <c r="CA20" s="1"/>
    </row>
    <row r="21" spans="1:79" ht="24.75" customHeight="1">
      <c r="A21" s="1139" t="s">
        <v>103</v>
      </c>
      <c r="B21" s="1139"/>
      <c r="C21" s="1139"/>
      <c r="D21" s="1139"/>
      <c r="E21" s="493">
        <f>E8+E9</f>
        <v>1399031</v>
      </c>
      <c r="F21" s="493">
        <f>F8+F9</f>
        <v>1399031</v>
      </c>
      <c r="G21" s="910"/>
      <c r="H21" s="910"/>
      <c r="I21" s="493">
        <f>I8+I9</f>
        <v>1399031</v>
      </c>
      <c r="J21" s="910"/>
      <c r="BX21" s="1"/>
      <c r="BY21" s="1"/>
      <c r="BZ21" s="1"/>
      <c r="CA21" s="1"/>
    </row>
    <row r="23" ht="12.75">
      <c r="A23" s="76"/>
    </row>
  </sheetData>
  <mergeCells count="11"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NOWAK</cp:lastModifiedBy>
  <cp:lastPrinted>2007-01-11T11:15:34Z</cp:lastPrinted>
  <dcterms:created xsi:type="dcterms:W3CDTF">1998-12-09T13:02:10Z</dcterms:created>
  <dcterms:modified xsi:type="dcterms:W3CDTF">2007-01-10T13:18:05Z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</Properties>
</file>