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000" windowHeight="6075" firstSheet="3" activeTab="3"/>
  </bookViews>
  <sheets>
    <sheet name="3a" sheetId="1" r:id="rId1"/>
    <sheet name="3a (2)" sheetId="2" r:id="rId2"/>
    <sheet name="bez" sheetId="3" state="hidden" r:id="rId3"/>
    <sheet name="Załącznik Nr 3" sheetId="4" r:id="rId4"/>
    <sheet name="Arkusz1" sheetId="5" r:id="rId5"/>
  </sheets>
  <definedNames>
    <definedName name="_xlnm.Print_Area" localSheetId="0">'3a'!$A$1:$O$113</definedName>
    <definedName name="_xlnm.Print_Area" localSheetId="1">'3a (2)'!$A$1:$O$116</definedName>
    <definedName name="_xlnm.Print_Area" localSheetId="2">'bez'!$A$1:$O$117</definedName>
    <definedName name="_xlnm.Print_Area" localSheetId="3">'Załącznik Nr 3'!$C$3:$R$81</definedName>
    <definedName name="_xlnm.Print_Titles" localSheetId="0">'3a'!$5:$7</definedName>
    <definedName name="_xlnm.Print_Titles" localSheetId="1">'3a (2)'!$5:$7</definedName>
    <definedName name="_xlnm.Print_Titles" localSheetId="2">'bez'!$5:$7</definedName>
    <definedName name="_xlnm.Print_Titles" localSheetId="3">'Załącznik Nr 3'!$6:$8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<sst xmlns="http://schemas.openxmlformats.org/spreadsheetml/2006/main" count="980" uniqueCount="245">
  <si>
    <t xml:space="preserve">WYDATKI MAJĄTKOWE
Plan Zadań Inwestycyjnych przeznaczonych do realizacji w 2007 r </t>
  </si>
  <si>
    <t>w złotych</t>
  </si>
  <si>
    <t>Lp.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</si>
  <si>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</si>
  <si>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</si>
  <si>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</si>
  <si>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</si>
  <si>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</si>
  <si>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 Przewidywane wykonanie do 31.12.2006</t>
  </si>
  <si>
    <t xml:space="preserve">Planowane wydatki na 2007 r. wg. źródeł finansowania </t>
  </si>
  <si>
    <t>Zmiany planu</t>
  </si>
  <si>
    <t>Zaangażowanie środków (wydatki do poniesienia po roku 2006)                                 5-(6+7)</t>
  </si>
  <si>
    <t>rozp.</t>
  </si>
  <si>
    <t>Ogółem               (9+10)</t>
  </si>
  <si>
    <t>w tym:</t>
  </si>
  <si>
    <t>zakoń.</t>
  </si>
  <si>
    <t>środki własne gminy</t>
  </si>
  <si>
    <t>Inne                      ( pożyczki)</t>
  </si>
  <si>
    <t>Inne   (dotacje, pożyczki)</t>
  </si>
  <si>
    <t>OGÓŁEM</t>
  </si>
  <si>
    <t>RAZEM ZADANIA I ZAKUPY INWESTYCYJNE</t>
  </si>
  <si>
    <t>ZADANIA INWESTYCYJNE</t>
  </si>
  <si>
    <t>010</t>
  </si>
  <si>
    <t xml:space="preserve">ROLNICTWO I ŁOWIECTWO </t>
  </si>
  <si>
    <t>01010</t>
  </si>
  <si>
    <t>I.  Wodociągi</t>
  </si>
  <si>
    <t>Rozbudowa sieci wodociągowej z udziałem mieszkańców - teren całej gminy</t>
  </si>
  <si>
    <t>RIiZP</t>
  </si>
  <si>
    <t>2007</t>
  </si>
  <si>
    <t>2004
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</si>
  <si>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</si>
  <si>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</si>
  <si>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</si>
  <si>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Rozbudowa oczyszczalni ścieków  wraz
 z budową  sieci kanalizacyjnej w Gminie Stare Babice ( z UE program ZPORR)</t>
  </si>
  <si>
    <t>2004  2007</t>
  </si>
  <si>
    <t>Uporzadkowanie gospodarki wodno - ściekowej w gminie Stare Babice</t>
  </si>
  <si>
    <t>RRG</t>
  </si>
  <si>
    <t>Rozbudowa sieci kanalizacyjnej z udziałem mieszkańców - teren całej gminy</t>
  </si>
  <si>
    <t>Budowa kanalizacji w ul. Leśnej 
w Koczargach</t>
  </si>
  <si>
    <t>2006
2007</t>
  </si>
  <si>
    <t>Aktualizacja projektu przewodu tłocznego 
ze wsi Janów do wsi Klaudyn</t>
  </si>
  <si>
    <t>Aktualizacja projektu kanalizacji sanitarnej 
w Klaudynie etap I i II</t>
  </si>
  <si>
    <t>600</t>
  </si>
  <si>
    <t>TRANSPORT I ŁĄCZNOŚĆ</t>
  </si>
  <si>
    <t>60016</t>
  </si>
  <si>
    <t>Drogi publiczne gminne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</si>
  <si>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</si>
  <si>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</si>
  <si>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</si>
  <si>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</si>
  <si>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</si>
  <si>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</si>
  <si>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</si>
  <si>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</si>
  <si>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</si>
  <si>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2007
2008</t>
  </si>
  <si>
    <t>Projekt budowy ul. Białej Góry w Zielonkach wraz z opracowaniem dokumentacji
 i wniosku o dofinansowanie budowy ze środków UE</t>
  </si>
  <si>
    <t>Przebudowa słupów telekomunikacyjnych TP S.A. wraz z liniami napowietrznymi kolidujących z układem drogowym ul. Zielony Zaułek w miejscowości  Stare Babice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</si>
  <si>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</si>
  <si>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</si>
  <si>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</si>
  <si>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</si>
  <si>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</si>
  <si>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Różne jednostki obsługi gospodarki mieszkaniowej</t>
  </si>
  <si>
    <t>Rozbudowa i modernizacja budynku komunalnego w Starych Babicach.</t>
  </si>
  <si>
    <t>754</t>
  </si>
  <si>
    <t>BEZPIECZEŃSTWO PUBLICZNE 
I OCHRONA PRZECIWPOŻAROWA</t>
  </si>
  <si>
    <t>75404</t>
  </si>
  <si>
    <t>Komendy wojewódzkie policji</t>
  </si>
  <si>
    <t>710</t>
  </si>
  <si>
    <t>DZIAŁALNOŚĆ USŁUGOWA</t>
  </si>
  <si>
    <t>71004</t>
  </si>
  <si>
    <t>Plany zagospodarowania przestrzennego</t>
  </si>
  <si>
    <t>Koncepcja budowy lokalnej infrastruktury społeczeństwa informacyjnego</t>
  </si>
  <si>
    <t>RA</t>
  </si>
  <si>
    <t>758</t>
  </si>
  <si>
    <t>RÓŻNE ROZLICZENIA FINANSOWE</t>
  </si>
  <si>
    <t>75818</t>
  </si>
  <si>
    <t>Rezerwy ogólne i celowe</t>
  </si>
  <si>
    <t>Rezerwa inwestycyjna</t>
  </si>
  <si>
    <t>801</t>
  </si>
  <si>
    <t>OŚWIATA I WYCHOWANIE</t>
  </si>
  <si>
    <t>80101</t>
  </si>
  <si>
    <t>Szkoły podstawowe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</si>
  <si>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</si>
  <si>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</si>
  <si>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</si>
  <si>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</si>
  <si>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Gimnazja</t>
  </si>
  <si>
    <t>Projekt boiska sportowego z wyposażeniem przy I Gminnym Gimnazjum w Koczargach Starych wraz z opracowaniem dokumentacji i wniosku o dofinansowanie budowy ze środków UE</t>
  </si>
  <si>
    <t xml:space="preserve">2007
</t>
  </si>
  <si>
    <t>900</t>
  </si>
  <si>
    <t>GOSPODARKA KOMUNALNA I OCHRONA ŚRODOWISKA</t>
  </si>
  <si>
    <t>90015</t>
  </si>
  <si>
    <t>Oświetlenie ulic, placów i dróg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</si>
  <si>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</si>
  <si>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</si>
  <si>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</si>
  <si>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</si>
  <si>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</si>
  <si>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Obiekty sportowe</t>
  </si>
  <si>
    <t>Budowa Ośrodka Sportowo- Edukacyjnego w Zielonkach.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</si>
  <si>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</si>
  <si>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</si>
  <si>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</si>
  <si>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</si>
  <si>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</si>
  <si>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Gospodarka gruntami i nieruchomościami</t>
  </si>
  <si>
    <t>Wykup gruntów w tym scalanie</t>
  </si>
  <si>
    <t>RGiGN</t>
  </si>
  <si>
    <t>75023</t>
  </si>
  <si>
    <t>Urzędy gmin (miast i miast na prawach powiatu)</t>
  </si>
  <si>
    <t>SG</t>
  </si>
  <si>
    <t>Zakup samochodu dostawczo-osobowego</t>
  </si>
  <si>
    <t>Zakup autobusu szkolnego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</si>
  <si>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</si>
  <si>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</si>
  <si>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</si>
  <si>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RF</t>
  </si>
  <si>
    <t>Zakupy sprzętu komputerowego, oprogramowania</t>
  </si>
  <si>
    <t>80104</t>
  </si>
  <si>
    <t>Przedszkola</t>
  </si>
  <si>
    <t>Zakup wyposażenia,mebli w zestawach</t>
  </si>
  <si>
    <t xml:space="preserve">  </t>
  </si>
  <si>
    <t>ŚRODKI DO PRZEKAZANIA</t>
  </si>
  <si>
    <t xml:space="preserve">Infrastruktura wodociągowa i sanitarna wsi  </t>
  </si>
  <si>
    <t>60014</t>
  </si>
  <si>
    <t>Drogi publiczne powiatowe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</si>
  <si>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</si>
  <si>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Planowane wydatki na 2007 r. wg. źródeł finansowania po zmianach</t>
  </si>
  <si>
    <t>Aktualizacja projektu kanalizacji sanitarnej 
w Klaudynie etap III</t>
  </si>
  <si>
    <t>Instalacja fotoradarów w drogach na terenie gminy</t>
  </si>
  <si>
    <t>Zagospodarowanie pasów drogi przy drogach gminnych w Kwirynowie</t>
  </si>
  <si>
    <t>Wykonanie instalacji elektrycznej w pomieszczeniach czytelni w Szkole Podstawowej w Starych Babicach</t>
  </si>
  <si>
    <t>750</t>
  </si>
  <si>
    <t>ADMINISTRACJA PUBLICZNA</t>
  </si>
  <si>
    <t>projekt</t>
  </si>
  <si>
    <t>Aktualizacja projektu budowy wodociągu łączącego gminę Stare Babice z wodociągiem m. St. Warszawa ul. Arkuszowa</t>
  </si>
  <si>
    <t>Budowa kanalizacji w ul. Reymonta 
w Latchorzewie</t>
  </si>
  <si>
    <t>Budowa odwodnienia drogi - ul. Wodnisko 
w Borzęcinie Dużym</t>
  </si>
  <si>
    <t>Zagospodarowanie pasa drogi przy drodze gminnej ul. Hubala-Dobrzańskiego w Bliznem Jasińskiego i Łaszczyńskiego</t>
  </si>
  <si>
    <t>Zagospodarowanie pasa drogi przy drodze gminnej - ul. Pocztowa w Starych Babicach</t>
  </si>
  <si>
    <t>Zakup sprzętu komputrowego
 i oprogramowania</t>
  </si>
  <si>
    <t>Współfinansowanie: "Przebudowy drogi powiatowej nr 01532 łączącej drogę wojewódzką Nr 580 z Rynkiem Hurtowym Bronisze" /na terenie gminy/ ul. Ogrodnicza (porozumienie)</t>
  </si>
  <si>
    <t xml:space="preserve">Załącznik Nr 3 do Uchwały Rady Gminy Stare Babice Nr         /   /07  
z dnia 29 marca 2007  </t>
  </si>
  <si>
    <t>Projekt przebudowy sieci wodociągowej 
w Babicach Nowych od ul. Warszawskiej</t>
  </si>
  <si>
    <t>Projekt budowy ul. Reymonta wraz 
ze scieżką rowerową we wsi Latchorzew wraz z opracowaniem dokumentacji 
i wniosku o dofinansowanie budowy 
ze środków UE</t>
  </si>
  <si>
    <t xml:space="preserve">Projekt przebudowy ul. Sikorskiego wraz 
z przebudową skrzyżowania ul. Ekologicznej </t>
  </si>
  <si>
    <t>Budowa dróg gminnych w Starych Babicach  i Babicach Nowych - ul. Piłsudskiego 
 i Kresowa</t>
  </si>
  <si>
    <t>Projekt budowy budynku komunalnego z wydzieloną częścią na centrum edukacyjno - kulturalno-informacyjne wraz z biblioteką 
w Starych Babicach</t>
  </si>
  <si>
    <t>852</t>
  </si>
  <si>
    <t>OPIEKA SPOŁECZNA</t>
  </si>
  <si>
    <t>Ośrodki Pomocy Społecznej</t>
  </si>
  <si>
    <t>85219</t>
  </si>
  <si>
    <t>Zakup programów finansowo - ksiegowych</t>
  </si>
  <si>
    <t>GOPS</t>
  </si>
  <si>
    <t>Projekt</t>
  </si>
  <si>
    <t>Projekt budowlano - wykonawczy parkingu przy gimnazjum w Koczargach Starych</t>
  </si>
  <si>
    <t xml:space="preserve">Załącznik Nr 3
 do Uchwały Nr VI/38/07
Rady Gminy Stare Babice   
z dnia 26 kwietnia 2007  </t>
  </si>
  <si>
    <t xml:space="preserve">Załącznik Nr 3
 do Uchwały Nr VI/38/07
Rady Gminy Stare Babice   
z dnia 29 marca 2007  </t>
  </si>
  <si>
    <t xml:space="preserve">Ogółem               </t>
  </si>
  <si>
    <t>Gospodarka gruntami 
i nieruchomościami</t>
  </si>
  <si>
    <t xml:space="preserve">RÓŻNE ROZLICZENIA </t>
  </si>
  <si>
    <t>RAZEM ZADANIA WŁASNE</t>
  </si>
  <si>
    <t>33a</t>
  </si>
  <si>
    <t>36a</t>
  </si>
  <si>
    <t>44a</t>
  </si>
  <si>
    <t>Kultura i ochrona dziedzictwa narodowego</t>
  </si>
  <si>
    <t>921</t>
  </si>
  <si>
    <t>92109</t>
  </si>
  <si>
    <t>Pozostała działalność</t>
  </si>
  <si>
    <t>92195</t>
  </si>
  <si>
    <t>92695</t>
  </si>
  <si>
    <t>ROŚ</t>
  </si>
  <si>
    <t>RGK</t>
  </si>
  <si>
    <t>RFK</t>
  </si>
  <si>
    <t>Urzedy Gmin (miast i miast na prawach powiatu)</t>
  </si>
  <si>
    <t>Zakup sprzętu komputrowego  
 i oprogramowania   (Nr 54a)</t>
  </si>
  <si>
    <t>Rezerwa inwestycyjna   (Nr 39)</t>
  </si>
  <si>
    <t>Budowa przedszkola w Bliznem Jasińskiego   (Nr 44a)</t>
  </si>
  <si>
    <t>Budowa Centrum Kultury i Rekreacji wraz z biblioteką i basenem w Starych Babicach   (Nr 68)</t>
  </si>
  <si>
    <t>Domy i ośrodki kultury, świetlice i kluby</t>
  </si>
  <si>
    <t>Dział</t>
  </si>
  <si>
    <t>Rozdział</t>
  </si>
  <si>
    <t>60053</t>
  </si>
  <si>
    <t>Infrastruktura telekomunikacyjna</t>
  </si>
  <si>
    <t>DEG</t>
  </si>
  <si>
    <t>150</t>
  </si>
  <si>
    <t>PRZETWÓRSTWO PRZEMYSŁOWE</t>
  </si>
  <si>
    <t>15011</t>
  </si>
  <si>
    <t>Rozwój przedsiębiorczości</t>
  </si>
  <si>
    <t>Współfinansowanie drogi powiatowej - ul. Akacjowa                                                                         (Nr 59-1)</t>
  </si>
  <si>
    <t>Wymiana okien w budynku Urzędu Gminy   (Nr 126)</t>
  </si>
  <si>
    <t>I</t>
  </si>
  <si>
    <t>Ochrona powietrza atmosferycznego i klimatu</t>
  </si>
  <si>
    <t>90005</t>
  </si>
  <si>
    <t>90095</t>
  </si>
  <si>
    <t>Adaptacja i wyposażenie nowych pomieszczeń biurowych w Urzędzie Gminy w Starych babicach  (Nr 127)</t>
  </si>
  <si>
    <t>Współfinasowanie zakupu samochodu na potrzeby osób niepełnosprawnych z terenu Powiatu Warszawskiego Zachodniego (Nr 11)</t>
  </si>
  <si>
    <t xml:space="preserve">Planowane wydatki na 2011 r. wg. źródeł finansowania </t>
  </si>
  <si>
    <t>RPP</t>
  </si>
  <si>
    <t>Budowa infrastruktury społeczeństwa informacyjnego poprzez stworzenie zintegrowanych baz wiedzy o Mazowszu    (Nr RPP-001)</t>
  </si>
  <si>
    <t>Odwodnienie wsi Klaudyn   (Nr RI-004)</t>
  </si>
  <si>
    <t>Rozwój dostępu do e-usług publicznych w Gminie Stare Babice  (Nr 125-DEG)</t>
  </si>
  <si>
    <t>Odszkodowania za drogi i wykup gruntów pod drogi i inwestycje gminne   (Nr 53a-RGIGN)</t>
  </si>
  <si>
    <t>Wstawienie drzwi p.pożarowych przy dźwigu towarowym w stołówce szkolnej w Starych  Babicach  (Nr RI-003)</t>
  </si>
  <si>
    <t>Modernizacja dachu w  Zespole Szkolno-Przedszkolnym w Borzęcinie Dużym   (Nr RI-008)</t>
  </si>
  <si>
    <t>Kompleksowe zwiększenie udziału OZE w bilansie energetycznym Gminy Stare Babice poprzez instalacje urządzeń solarnych dla mieszkańców gminy                              (Nr RI-002)</t>
  </si>
  <si>
    <t>Urządzenie skweru u zbiegu ulic Warszawskiej i Sacerowej - budowa placu zabaw wraz z oświetleniem e ramach projektu "Budowa infrastruktury społecznej we wsi Borzecin Duży"                 (Nr RI-001)</t>
  </si>
  <si>
    <t>Wykonanie projektu oświetleniaulicznego w ul. Królowej Marysieńki      (Nr RI-010)</t>
  </si>
  <si>
    <t>Likwidacja studni głębinowej przy Ośrodku Zdrowia w Starych Babicach (Nr RI-007)</t>
  </si>
  <si>
    <t xml:space="preserve">KULTURA FIZYCZNA </t>
  </si>
  <si>
    <t>Zakup i montaż kontenerów przy boisku w Zielonkach (Nr RI-009RI)</t>
  </si>
  <si>
    <t>RI</t>
  </si>
  <si>
    <t>Zakup i montaż wiat przystankowych na terenir gminy Stare Babice (Nr RI-011)</t>
  </si>
  <si>
    <t>Budowa ciągu pieszego w Starych Babicach od ul.Sienkiewicza do Alei Dębów (Nr RI-0012)</t>
  </si>
  <si>
    <t>Projekt odwodnienia budynku komunalnego w Starych Babicach ul.Rynek 21 (Nr RI-013)</t>
  </si>
  <si>
    <t>BEZPIECZEŃSTWO PUBLICZNE I OCHRONA PRZECIWPOŻAROWA</t>
  </si>
  <si>
    <t>75412</t>
  </si>
  <si>
    <t>Ochotnicze straże pożarne</t>
  </si>
  <si>
    <t xml:space="preserve">Tabela Nr 3                 </t>
  </si>
  <si>
    <t>Wartość dokonanych wydatków (01.01.2011 30.12.2011)</t>
  </si>
  <si>
    <t>Zagospodarowanie terenu z elementami placu zabaw w ramach projektu budowa infrastruktury społeznej we wsi Koczargi Stare i blizne Jasińskiego(Nr RI-015)</t>
  </si>
  <si>
    <r>
      <t xml:space="preserve">% </t>
    </r>
    <r>
      <rPr>
        <b/>
        <sz val="11"/>
        <rFont val="Times New Roman"/>
        <family val="1"/>
      </rPr>
      <t xml:space="preserve">wykonania
</t>
    </r>
  </si>
  <si>
    <r>
      <t xml:space="preserve">Budowa ciągu pieszo-jezdnego od ul. Ogrodniczej do ul. Warszawskiej (do przystanku autobusowego) w Babicach Nowych  (Nr. FS-001RI)  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w części</t>
    </r>
    <r>
      <rPr>
        <sz val="11"/>
        <color indexed="10"/>
        <rFont val="Times New Roman"/>
        <family val="1"/>
      </rPr>
      <t xml:space="preserve">  fundusz sołecki</t>
    </r>
    <r>
      <rPr>
        <sz val="11"/>
        <rFont val="Times New Roman"/>
        <family val="1"/>
      </rPr>
      <t xml:space="preserve">  </t>
    </r>
  </si>
  <si>
    <r>
      <rPr>
        <sz val="11"/>
        <rFont val="Times New Roman"/>
        <family val="1"/>
      </rPr>
      <t>Opracowanie i wykonanie jednolitego systemu oznakowania drogowego i ustawienie luster drogowych na terenie sołectwa - Blizne Jasińskiego</t>
    </r>
    <r>
      <rPr>
        <b/>
        <sz val="11"/>
        <rFont val="Times New Roman"/>
        <family val="1"/>
      </rPr>
      <t xml:space="preserve">             </t>
    </r>
    <r>
      <rPr>
        <sz val="11"/>
        <rFont val="Times New Roman"/>
        <family val="1"/>
      </rPr>
      <t xml:space="preserve">(Nr FS-002RI) </t>
    </r>
    <r>
      <rPr>
        <sz val="11"/>
        <color indexed="10"/>
        <rFont val="Times New Roman"/>
        <family val="1"/>
      </rPr>
      <t>fundusz sołecki</t>
    </r>
  </si>
  <si>
    <r>
      <t xml:space="preserve">Ustawienie 4 luster drogowych przy ulicach: Przejazd/Fortowa, Łaszczynskiego/Graniczna, Łaszczyńskiego/Dobrzańskiego"Hubala", Fortowa/Przejazd -  Blizne Łaszczyńskiego     (Nr FS-003RI) </t>
    </r>
    <r>
      <rPr>
        <sz val="11"/>
        <color indexed="10"/>
        <rFont val="Times New Roman"/>
        <family val="1"/>
      </rPr>
      <t>fundusz sołecki</t>
    </r>
  </si>
  <si>
    <r>
      <t xml:space="preserve">Dofinansowanie do wykonania przepustu pod drogą łączącą ul.Warszawską z Traktem Królewskim w Borzęcinie Dużym      (Nr FS-006RI) </t>
    </r>
    <r>
      <rPr>
        <sz val="11"/>
        <color indexed="10"/>
        <rFont val="Times New Roman"/>
        <family val="1"/>
      </rPr>
      <t>fundusz sołecki</t>
    </r>
  </si>
  <si>
    <r>
      <t xml:space="preserve">Wykonanie przepustu pod drogą gminną łączącą ul. Warszawska z ul. Trakt Królewski w Borzecinie Małym 
(Nr FS-007RI) </t>
    </r>
    <r>
      <rPr>
        <sz val="11"/>
        <color indexed="10"/>
        <rFont val="Times New Roman"/>
        <family val="1"/>
      </rPr>
      <t>fundusz sołecki</t>
    </r>
  </si>
  <si>
    <r>
      <t xml:space="preserve">Odtworzenie  odwodnienia we wsi Janów (Nr FS-008RI)               </t>
    </r>
    <r>
      <rPr>
        <sz val="11"/>
        <color indexed="10"/>
        <rFont val="Times New Roman"/>
        <family val="1"/>
      </rPr>
      <t xml:space="preserve">   fundusz sołecki</t>
    </r>
  </si>
  <si>
    <r>
      <t>Doposażenie placu zabaw w Lipkowie  (Nr FS-010RI)</t>
    </r>
    <r>
      <rPr>
        <sz val="11"/>
        <color indexed="10"/>
        <rFont val="Times New Roman"/>
        <family val="1"/>
      </rPr>
      <t xml:space="preserve"> fundusz sołecki</t>
    </r>
  </si>
  <si>
    <r>
      <t xml:space="preserve">Zakup zabawek uzupełnienie placu zabaw we wsi Zielonki Parcela              (Nr FS-014RI)  </t>
    </r>
    <r>
      <rPr>
        <sz val="11"/>
        <color indexed="10"/>
        <rFont val="Times New Roman"/>
        <family val="1"/>
      </rPr>
      <t xml:space="preserve"> fundusz sołecki</t>
    </r>
  </si>
  <si>
    <t xml:space="preserve">Nazwa  zadania   (Nr zadania) </t>
  </si>
  <si>
    <r>
      <t xml:space="preserve">Wykonanie chodnika 30 m ul.Przejazd oraz remont chodnika ul.Topolowa -Blizne Łaszczyńskiego                          (Nr FS-004RI) </t>
    </r>
    <r>
      <rPr>
        <sz val="11"/>
        <color indexed="10"/>
        <rFont val="Times New Roman"/>
        <family val="1"/>
      </rPr>
      <t>fundusz sołecki</t>
    </r>
  </si>
  <si>
    <r>
      <t xml:space="preserve">Opracowanie i wykonanie jednolitego systemu oznakowania drogowego na terenie sołectwa Kwirynów                               (Nr FS-009RI)     </t>
    </r>
    <r>
      <rPr>
        <sz val="11"/>
        <color indexed="10"/>
        <rFont val="Times New Roman"/>
        <family val="1"/>
      </rPr>
      <t xml:space="preserve"> fundusz sołecki</t>
    </r>
  </si>
  <si>
    <r>
      <t xml:space="preserve">Odwodnienie gruntów sołectwa Latchorzew                                                 (Nr FS-011RI)  </t>
    </r>
    <r>
      <rPr>
        <sz val="11"/>
        <color indexed="10"/>
        <rFont val="Times New Roman"/>
        <family val="1"/>
      </rPr>
      <t xml:space="preserve"> fundusz sołecki</t>
    </r>
  </si>
  <si>
    <r>
      <t xml:space="preserve">Wykonanie odwodnienia terenów sołectwa Mariew                                      (Nr FS-012RI) </t>
    </r>
    <r>
      <rPr>
        <sz val="11"/>
        <color indexed="10"/>
        <rFont val="Times New Roman"/>
        <family val="1"/>
      </rPr>
      <t>fundusz sołecki</t>
    </r>
  </si>
  <si>
    <t xml:space="preserve">Budowa lokalnej infrastruktury społeczeństwa informacyjnego     (Nr 38a-DEG)
</t>
  </si>
  <si>
    <t xml:space="preserve">Termomodernizacja budynku komunalnego w Borzęcinie Dużym (Ośrodek Zdrowia)      (Nr 129) </t>
  </si>
  <si>
    <t>Zakup namiotu pneumatycznego ratunkowego wraz z osprzętem      (Nr RI-014)</t>
  </si>
  <si>
    <r>
      <t xml:space="preserve">Dofinansowanie do wykonania oświetlenia placu im.F. Chopina w Borzecinie Dużym                                                                        (Nr FS-005RI)   </t>
    </r>
    <r>
      <rPr>
        <sz val="11"/>
        <color indexed="10"/>
        <rFont val="Times New Roman"/>
        <family val="1"/>
      </rPr>
      <t>fundusz sołecki</t>
    </r>
  </si>
  <si>
    <r>
      <t xml:space="preserve">Wykonanie projektu oświetlenia na polanie dwóch stawów we wsi Zielonki Parcela                                                                              (Nr FS-015RI)  </t>
    </r>
    <r>
      <rPr>
        <sz val="11"/>
        <color indexed="10"/>
        <rFont val="Times New Roman"/>
        <family val="1"/>
      </rPr>
      <t>fundusz sołecki</t>
    </r>
  </si>
  <si>
    <r>
      <t>Zakup kontenera (domku narzędziowego) i umieszczenie go na gminnym gruncie - Wierzbin  (Nr FS-013RI)</t>
    </r>
    <r>
      <rPr>
        <sz val="11"/>
        <color indexed="10"/>
        <rFont val="Times New Roman"/>
        <family val="1"/>
      </rPr>
      <t xml:space="preserve">                             fundusz sołecki</t>
    </r>
  </si>
  <si>
    <t>Informacja z wykonania wydatków majątkowych za 2011 rok</t>
  </si>
  <si>
    <t>Jednostka odpowiedzialna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</si>
</sst>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  <numFmt numFmtId="182" formatCode="#,##0.0_ ;\-#,##0.0\ "/>
    <numFmt numFmtId="183" formatCode="#,##0.00_ ;\-#,##0.00\ "/>
    <numFmt numFmtId="184" formatCode="#,##0.00;[Red]#,##0.00"/>
  </numFmts>
  <fonts count="6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8" fillId="33" borderId="16" xfId="0" applyNumberFormat="1" applyFont="1" applyFill="1" applyBorder="1" applyAlignment="1">
      <alignment horizontal="right" vertical="center" wrapText="1"/>
    </xf>
    <xf numFmtId="170" fontId="8" fillId="33" borderId="16" xfId="0" applyNumberFormat="1" applyFont="1" applyFill="1" applyBorder="1" applyAlignment="1">
      <alignment vertical="center" wrapText="1"/>
    </xf>
    <xf numFmtId="170" fontId="8" fillId="33" borderId="2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0" fontId="8" fillId="0" borderId="16" xfId="0" applyNumberFormat="1" applyFont="1" applyFill="1" applyBorder="1" applyAlignment="1">
      <alignment horizontal="right" vertical="center" wrapText="1"/>
    </xf>
    <xf numFmtId="170" fontId="8" fillId="0" borderId="16" xfId="0" applyNumberFormat="1" applyFont="1" applyFill="1" applyBorder="1" applyAlignment="1">
      <alignment vertical="center" wrapText="1"/>
    </xf>
    <xf numFmtId="170" fontId="8" fillId="0" borderId="19" xfId="0" applyNumberFormat="1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170" fontId="8" fillId="34" borderId="16" xfId="0" applyNumberFormat="1" applyFont="1" applyFill="1" applyBorder="1" applyAlignment="1">
      <alignment horizontal="right" vertical="center" wrapText="1"/>
    </xf>
    <xf numFmtId="170" fontId="8" fillId="34" borderId="16" xfId="0" applyNumberFormat="1" applyFont="1" applyFill="1" applyBorder="1" applyAlignment="1">
      <alignment vertical="center" wrapText="1"/>
    </xf>
    <xf numFmtId="170" fontId="8" fillId="34" borderId="19" xfId="0" applyNumberFormat="1" applyFont="1" applyFill="1" applyBorder="1" applyAlignment="1">
      <alignment vertical="center" wrapText="1"/>
    </xf>
    <xf numFmtId="170" fontId="8" fillId="34" borderId="20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170" fontId="10" fillId="0" borderId="16" xfId="0" applyNumberFormat="1" applyFont="1" applyFill="1" applyBorder="1" applyAlignment="1">
      <alignment horizontal="right" vertical="center" wrapText="1"/>
    </xf>
    <xf numFmtId="170" fontId="10" fillId="0" borderId="20" xfId="0" applyNumberFormat="1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 quotePrefix="1">
      <alignment horizontal="center" wrapText="1"/>
    </xf>
    <xf numFmtId="0" fontId="16" fillId="0" borderId="16" xfId="0" applyFont="1" applyFill="1" applyBorder="1" applyAlignment="1">
      <alignment wrapText="1"/>
    </xf>
    <xf numFmtId="0" fontId="16" fillId="0" borderId="16" xfId="0" applyNumberFormat="1" applyFont="1" applyFill="1" applyBorder="1" applyAlignment="1">
      <alignment wrapText="1"/>
    </xf>
    <xf numFmtId="170" fontId="8" fillId="0" borderId="16" xfId="0" applyNumberFormat="1" applyFont="1" applyFill="1" applyBorder="1" applyAlignment="1">
      <alignment wrapText="1"/>
    </xf>
    <xf numFmtId="170" fontId="8" fillId="33" borderId="16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 shrinkToFit="1"/>
    </xf>
    <xf numFmtId="3" fontId="3" fillId="0" borderId="23" xfId="0" applyNumberFormat="1" applyFont="1" applyFill="1" applyBorder="1" applyAlignment="1">
      <alignment horizontal="left" vertical="center" wrapText="1" indent="1"/>
    </xf>
    <xf numFmtId="3" fontId="8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horizontal="right" vertical="center"/>
    </xf>
    <xf numFmtId="170" fontId="3" fillId="0" borderId="23" xfId="0" applyNumberFormat="1" applyFont="1" applyFill="1" applyBorder="1" applyAlignment="1">
      <alignment horizontal="right" vertical="center" wrapText="1"/>
    </xf>
    <xf numFmtId="170" fontId="3" fillId="0" borderId="23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vertical="center" wrapText="1"/>
    </xf>
    <xf numFmtId="170" fontId="3" fillId="33" borderId="23" xfId="0" applyNumberFormat="1" applyFont="1" applyFill="1" applyBorder="1" applyAlignment="1">
      <alignment vertical="center"/>
    </xf>
    <xf numFmtId="170" fontId="3" fillId="0" borderId="23" xfId="0" applyNumberFormat="1" applyFont="1" applyFill="1" applyBorder="1" applyAlignment="1">
      <alignment vertical="center"/>
    </xf>
    <xf numFmtId="170" fontId="3" fillId="0" borderId="25" xfId="42" applyNumberFormat="1" applyFont="1" applyFill="1" applyBorder="1" applyAlignment="1">
      <alignment vertical="center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22" xfId="42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 shrinkToFit="1"/>
    </xf>
    <xf numFmtId="3" fontId="3" fillId="0" borderId="29" xfId="0" applyNumberFormat="1" applyFont="1" applyFill="1" applyBorder="1" applyAlignment="1">
      <alignment horizontal="left" vertical="center" wrapText="1" indent="1"/>
    </xf>
    <xf numFmtId="3" fontId="8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70" fontId="3" fillId="0" borderId="29" xfId="0" applyNumberFormat="1" applyFont="1" applyFill="1" applyBorder="1" applyAlignment="1">
      <alignment horizontal="right" vertical="center"/>
    </xf>
    <xf numFmtId="170" fontId="3" fillId="0" borderId="29" xfId="0" applyNumberFormat="1" applyFont="1" applyFill="1" applyBorder="1" applyAlignment="1">
      <alignment horizontal="right" vertical="center" wrapText="1"/>
    </xf>
    <xf numFmtId="170" fontId="3" fillId="0" borderId="29" xfId="42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0" fontId="16" fillId="0" borderId="16" xfId="0" applyNumberFormat="1" applyFont="1" applyFill="1" applyBorder="1" applyAlignment="1">
      <alignment horizontal="center" wrapText="1"/>
    </xf>
    <xf numFmtId="170" fontId="8" fillId="0" borderId="16" xfId="0" applyNumberFormat="1" applyFont="1" applyFill="1" applyBorder="1" applyAlignment="1">
      <alignment horizontal="right" vertical="center"/>
    </xf>
    <xf numFmtId="170" fontId="8" fillId="0" borderId="17" xfId="0" applyNumberFormat="1" applyFont="1" applyFill="1" applyBorder="1" applyAlignment="1">
      <alignment horizontal="right" vertical="center"/>
    </xf>
    <xf numFmtId="170" fontId="8" fillId="33" borderId="16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170" fontId="8" fillId="0" borderId="19" xfId="0" applyNumberFormat="1" applyFont="1" applyFill="1" applyBorder="1" applyAlignment="1">
      <alignment horizontal="right"/>
    </xf>
    <xf numFmtId="170" fontId="8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 shrinkToFit="1"/>
    </xf>
    <xf numFmtId="3" fontId="3" fillId="0" borderId="31" xfId="0" applyNumberFormat="1" applyFont="1" applyFill="1" applyBorder="1" applyAlignment="1">
      <alignment horizontal="left" vertical="center" wrapText="1" indent="1"/>
    </xf>
    <xf numFmtId="3" fontId="8" fillId="0" borderId="3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70" fontId="3" fillId="0" borderId="31" xfId="0" applyNumberFormat="1" applyFont="1" applyFill="1" applyBorder="1" applyAlignment="1">
      <alignment horizontal="right" vertical="center"/>
    </xf>
    <xf numFmtId="170" fontId="3" fillId="0" borderId="31" xfId="0" applyNumberFormat="1" applyFont="1" applyFill="1" applyBorder="1" applyAlignment="1">
      <alignment horizontal="right" vertical="center" wrapText="1"/>
    </xf>
    <xf numFmtId="170" fontId="3" fillId="0" borderId="31" xfId="42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170" fontId="8" fillId="0" borderId="31" xfId="0" applyNumberFormat="1" applyFont="1" applyFill="1" applyBorder="1" applyAlignment="1">
      <alignment horizontal="right" vertical="center" wrapText="1"/>
    </xf>
    <xf numFmtId="170" fontId="8" fillId="0" borderId="31" xfId="0" applyNumberFormat="1" applyFont="1" applyFill="1" applyBorder="1" applyAlignment="1">
      <alignment vertical="center" wrapText="1"/>
    </xf>
    <xf numFmtId="170" fontId="8" fillId="33" borderId="31" xfId="0" applyNumberFormat="1" applyFont="1" applyFill="1" applyBorder="1" applyAlignment="1">
      <alignment vertical="center" wrapText="1"/>
    </xf>
    <xf numFmtId="170" fontId="8" fillId="0" borderId="32" xfId="0" applyNumberFormat="1" applyFont="1" applyFill="1" applyBorder="1" applyAlignment="1">
      <alignment vertical="center" wrapText="1"/>
    </xf>
    <xf numFmtId="170" fontId="8" fillId="0" borderId="3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 shrinkToFit="1"/>
    </xf>
    <xf numFmtId="0" fontId="3" fillId="0" borderId="23" xfId="0" applyFont="1" applyFill="1" applyBorder="1" applyAlignment="1">
      <alignment horizontal="left" wrapText="1" indent="1"/>
    </xf>
    <xf numFmtId="170" fontId="3" fillId="0" borderId="13" xfId="42" applyNumberFormat="1" applyFont="1" applyFill="1" applyBorder="1" applyAlignment="1">
      <alignment horizontal="right" vertical="center"/>
    </xf>
    <xf numFmtId="170" fontId="3" fillId="0" borderId="26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vertical="center" wrapText="1"/>
    </xf>
    <xf numFmtId="170" fontId="12" fillId="0" borderId="31" xfId="0" applyNumberFormat="1" applyFont="1" applyFill="1" applyBorder="1" applyAlignment="1">
      <alignment horizontal="right" vertical="center" wrapText="1"/>
    </xf>
    <xf numFmtId="170" fontId="12" fillId="0" borderId="34" xfId="0" applyNumberFormat="1" applyFont="1" applyFill="1" applyBorder="1" applyAlignment="1">
      <alignment vertical="center" wrapText="1"/>
    </xf>
    <xf numFmtId="170" fontId="3" fillId="0" borderId="22" xfId="0" applyNumberFormat="1" applyFont="1" applyFill="1" applyBorder="1" applyAlignment="1">
      <alignment vertical="center" wrapText="1"/>
    </xf>
    <xf numFmtId="170" fontId="3" fillId="33" borderId="22" xfId="0" applyNumberFormat="1" applyFont="1" applyFill="1" applyBorder="1" applyAlignment="1">
      <alignment vertical="center"/>
    </xf>
    <xf numFmtId="170" fontId="3" fillId="0" borderId="22" xfId="0" applyNumberFormat="1" applyFont="1" applyFill="1" applyBorder="1" applyAlignment="1">
      <alignment vertical="center"/>
    </xf>
    <xf numFmtId="170" fontId="3" fillId="0" borderId="35" xfId="42" applyNumberFormat="1" applyFont="1" applyFill="1" applyBorder="1" applyAlignment="1">
      <alignment vertical="center"/>
    </xf>
    <xf numFmtId="170" fontId="3" fillId="0" borderId="26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29" xfId="0" applyNumberFormat="1" applyFont="1" applyFill="1" applyBorder="1" applyAlignment="1">
      <alignment horizontal="center" wrapText="1"/>
    </xf>
    <xf numFmtId="170" fontId="3" fillId="0" borderId="29" xfId="0" applyNumberFormat="1" applyFont="1" applyBorder="1" applyAlignment="1">
      <alignment horizontal="right" vertical="center" wrapText="1"/>
    </xf>
    <xf numFmtId="170" fontId="3" fillId="0" borderId="36" xfId="0" applyNumberFormat="1" applyFont="1" applyFill="1" applyBorder="1" applyAlignment="1">
      <alignment horizontal="right" vertical="center" wrapText="1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vertical="center" wrapText="1"/>
    </xf>
    <xf numFmtId="170" fontId="3" fillId="33" borderId="16" xfId="0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3" fillId="0" borderId="19" xfId="42" applyNumberFormat="1" applyFont="1" applyFill="1" applyBorder="1" applyAlignment="1">
      <alignment vertical="center"/>
    </xf>
    <xf numFmtId="170" fontId="3" fillId="0" borderId="37" xfId="0" applyNumberFormat="1" applyFont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center" wrapText="1"/>
    </xf>
    <xf numFmtId="3" fontId="12" fillId="0" borderId="39" xfId="0" applyNumberFormat="1" applyFont="1" applyFill="1" applyBorder="1" applyAlignment="1">
      <alignment horizontal="left" vertical="center" wrapText="1" indent="1"/>
    </xf>
    <xf numFmtId="49" fontId="3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vertical="center"/>
    </xf>
    <xf numFmtId="170" fontId="3" fillId="33" borderId="39" xfId="0" applyNumberFormat="1" applyFont="1" applyFill="1" applyBorder="1" applyAlignment="1">
      <alignment vertical="center"/>
    </xf>
    <xf numFmtId="170" fontId="3" fillId="0" borderId="40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 wrapText="1"/>
    </xf>
    <xf numFmtId="170" fontId="3" fillId="0" borderId="29" xfId="0" applyNumberFormat="1" applyFont="1" applyFill="1" applyBorder="1" applyAlignment="1">
      <alignment vertical="center" wrapText="1"/>
    </xf>
    <xf numFmtId="170" fontId="3" fillId="33" borderId="29" xfId="0" applyNumberFormat="1" applyFont="1" applyFill="1" applyBorder="1" applyAlignment="1">
      <alignment vertical="center"/>
    </xf>
    <xf numFmtId="170" fontId="3" fillId="0" borderId="29" xfId="0" applyNumberFormat="1" applyFont="1" applyFill="1" applyBorder="1" applyAlignment="1">
      <alignment vertical="center"/>
    </xf>
    <xf numFmtId="170" fontId="3" fillId="0" borderId="41" xfId="42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wrapText="1"/>
    </xf>
    <xf numFmtId="170" fontId="3" fillId="0" borderId="41" xfId="42" applyNumberFormat="1" applyFont="1" applyFill="1" applyBorder="1" applyAlignment="1">
      <alignment horizontal="right" vertical="center"/>
    </xf>
    <xf numFmtId="170" fontId="3" fillId="0" borderId="42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70" fontId="8" fillId="0" borderId="4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12" fillId="0" borderId="33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170" fontId="8" fillId="0" borderId="23" xfId="0" applyNumberFormat="1" applyFont="1" applyFill="1" applyBorder="1" applyAlignment="1">
      <alignment vertical="center" wrapText="1"/>
    </xf>
    <xf numFmtId="170" fontId="8" fillId="33" borderId="23" xfId="0" applyNumberFormat="1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 wrapText="1"/>
    </xf>
    <xf numFmtId="170" fontId="18" fillId="0" borderId="33" xfId="0" applyNumberFormat="1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/>
    </xf>
    <xf numFmtId="170" fontId="3" fillId="0" borderId="44" xfId="42" applyNumberFormat="1" applyFont="1" applyFill="1" applyBorder="1" applyAlignment="1">
      <alignment horizontal="right" vertical="center"/>
    </xf>
    <xf numFmtId="170" fontId="0" fillId="0" borderId="3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3" fillId="0" borderId="4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3" fillId="0" borderId="23" xfId="0" applyNumberFormat="1" applyFont="1" applyFill="1" applyBorder="1" applyAlignment="1">
      <alignment vertical="center" wrapText="1"/>
    </xf>
    <xf numFmtId="170" fontId="3" fillId="0" borderId="23" xfId="0" applyNumberFormat="1" applyFont="1" applyBorder="1" applyAlignment="1">
      <alignment horizontal="right" vertical="center" wrapText="1"/>
    </xf>
    <xf numFmtId="170" fontId="8" fillId="34" borderId="17" xfId="0" applyNumberFormat="1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vertical="center"/>
    </xf>
    <xf numFmtId="170" fontId="3" fillId="0" borderId="26" xfId="42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46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70" fontId="3" fillId="0" borderId="23" xfId="42" applyNumberFormat="1" applyFont="1" applyFill="1" applyBorder="1" applyAlignment="1">
      <alignment vertical="center"/>
    </xf>
    <xf numFmtId="170" fontId="8" fillId="0" borderId="48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0" fontId="8" fillId="0" borderId="13" xfId="0" applyNumberFormat="1" applyFont="1" applyFill="1" applyBorder="1" applyAlignment="1">
      <alignment horizontal="right" vertical="center" wrapText="1"/>
    </xf>
    <xf numFmtId="170" fontId="8" fillId="0" borderId="50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right" vertical="center" wrapText="1"/>
    </xf>
    <xf numFmtId="170" fontId="8" fillId="0" borderId="26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left" vertical="center" wrapText="1" indent="1"/>
    </xf>
    <xf numFmtId="170" fontId="3" fillId="0" borderId="51" xfId="42" applyNumberFormat="1" applyFont="1" applyFill="1" applyBorder="1" applyAlignment="1">
      <alignment horizontal="right" vertical="center"/>
    </xf>
    <xf numFmtId="170" fontId="3" fillId="0" borderId="5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8" fillId="34" borderId="26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 wrapText="1"/>
    </xf>
    <xf numFmtId="170" fontId="8" fillId="33" borderId="11" xfId="0" applyNumberFormat="1" applyFont="1" applyFill="1" applyBorder="1" applyAlignment="1">
      <alignment vertical="center" wrapText="1"/>
    </xf>
    <xf numFmtId="170" fontId="8" fillId="0" borderId="52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170" fontId="3" fillId="0" borderId="53" xfId="0" applyNumberFormat="1" applyFont="1" applyFill="1" applyBorder="1" applyAlignment="1">
      <alignment vertical="center" wrapText="1"/>
    </xf>
    <xf numFmtId="0" fontId="0" fillId="0" borderId="54" xfId="0" applyBorder="1" applyAlignment="1">
      <alignment horizontal="center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23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 wrapText="1"/>
    </xf>
    <xf numFmtId="170" fontId="3" fillId="0" borderId="48" xfId="0" applyNumberFormat="1" applyFont="1" applyFill="1" applyBorder="1" applyAlignment="1">
      <alignment vertical="center" wrapText="1"/>
    </xf>
    <xf numFmtId="170" fontId="8" fillId="33" borderId="31" xfId="0" applyNumberFormat="1" applyFont="1" applyFill="1" applyBorder="1" applyAlignment="1">
      <alignment horizontal="right" vertical="center" wrapText="1"/>
    </xf>
    <xf numFmtId="170" fontId="12" fillId="33" borderId="31" xfId="0" applyNumberFormat="1" applyFont="1" applyFill="1" applyBorder="1" applyAlignment="1">
      <alignment horizontal="right" vertical="center" wrapText="1"/>
    </xf>
    <xf numFmtId="170" fontId="8" fillId="33" borderId="11" xfId="0" applyNumberFormat="1" applyFont="1" applyFill="1" applyBorder="1" applyAlignment="1">
      <alignment horizontal="right" vertical="center" wrapText="1"/>
    </xf>
    <xf numFmtId="170" fontId="3" fillId="33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0" borderId="36" xfId="0" applyNumberFormat="1" applyFont="1" applyFill="1" applyBorder="1" applyAlignment="1">
      <alignment vertical="center" wrapText="1"/>
    </xf>
    <xf numFmtId="170" fontId="3" fillId="0" borderId="44" xfId="42" applyNumberFormat="1" applyFont="1" applyFill="1" applyBorder="1" applyAlignment="1">
      <alignment vertical="center"/>
    </xf>
    <xf numFmtId="170" fontId="3" fillId="0" borderId="14" xfId="4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wrapText="1" indent="1"/>
    </xf>
    <xf numFmtId="170" fontId="3" fillId="0" borderId="42" xfId="0" applyNumberFormat="1" applyFont="1" applyFill="1" applyBorder="1" applyAlignment="1">
      <alignment vertical="center" wrapText="1"/>
    </xf>
    <xf numFmtId="0" fontId="0" fillId="0" borderId="55" xfId="0" applyBorder="1" applyAlignment="1">
      <alignment horizontal="center" wrapText="1"/>
    </xf>
    <xf numFmtId="0" fontId="0" fillId="0" borderId="55" xfId="0" applyBorder="1" applyAlignment="1">
      <alignment/>
    </xf>
    <xf numFmtId="41" fontId="0" fillId="0" borderId="55" xfId="0" applyNumberFormat="1" applyBorder="1" applyAlignment="1">
      <alignment horizontal="right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29" xfId="0" applyNumberFormat="1" applyBorder="1" applyAlignment="1">
      <alignment horizontal="center"/>
    </xf>
    <xf numFmtId="170" fontId="3" fillId="33" borderId="13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170" fontId="8" fillId="0" borderId="24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horizontal="right" vertical="center" wrapText="1"/>
    </xf>
    <xf numFmtId="170" fontId="8" fillId="33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wrapText="1"/>
    </xf>
    <xf numFmtId="170" fontId="8" fillId="0" borderId="32" xfId="0" applyNumberFormat="1" applyFont="1" applyFill="1" applyBorder="1" applyAlignment="1">
      <alignment horizontal="right" vertical="center" wrapText="1"/>
    </xf>
    <xf numFmtId="170" fontId="12" fillId="0" borderId="32" xfId="0" applyNumberFormat="1" applyFont="1" applyFill="1" applyBorder="1" applyAlignment="1">
      <alignment horizontal="right" vertical="center" wrapText="1"/>
    </xf>
    <xf numFmtId="170" fontId="8" fillId="0" borderId="52" xfId="0" applyNumberFormat="1" applyFont="1" applyFill="1" applyBorder="1" applyAlignment="1">
      <alignment horizontal="right" vertical="center" wrapText="1"/>
    </xf>
    <xf numFmtId="170" fontId="8" fillId="34" borderId="19" xfId="0" applyNumberFormat="1" applyFont="1" applyFill="1" applyBorder="1" applyAlignment="1">
      <alignment horizontal="right" vertical="center" wrapText="1"/>
    </xf>
    <xf numFmtId="0" fontId="8" fillId="0" borderId="55" xfId="0" applyFont="1" applyBorder="1" applyAlignment="1">
      <alignment horizontal="center" wrapText="1"/>
    </xf>
    <xf numFmtId="3" fontId="3" fillId="0" borderId="39" xfId="0" applyNumberFormat="1" applyFont="1" applyFill="1" applyBorder="1" applyAlignment="1">
      <alignment horizontal="left" vertical="center" wrapText="1" indent="1"/>
    </xf>
    <xf numFmtId="3" fontId="8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11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horizontal="right" vertical="center" wrapText="1"/>
    </xf>
    <xf numFmtId="170" fontId="3" fillId="0" borderId="52" xfId="42" applyNumberFormat="1" applyFont="1" applyFill="1" applyBorder="1" applyAlignment="1">
      <alignment vertical="center"/>
    </xf>
    <xf numFmtId="170" fontId="12" fillId="0" borderId="16" xfId="0" applyNumberFormat="1" applyFont="1" applyFill="1" applyBorder="1" applyAlignment="1">
      <alignment horizontal="right" vertical="center" wrapText="1"/>
    </xf>
    <xf numFmtId="170" fontId="12" fillId="0" borderId="19" xfId="0" applyNumberFormat="1" applyFont="1" applyFill="1" applyBorder="1" applyAlignment="1">
      <alignment horizontal="right" vertical="center" wrapText="1"/>
    </xf>
    <xf numFmtId="170" fontId="12" fillId="33" borderId="16" xfId="0" applyNumberFormat="1" applyFont="1" applyFill="1" applyBorder="1" applyAlignment="1">
      <alignment horizontal="right" vertical="center" wrapText="1"/>
    </xf>
    <xf numFmtId="170" fontId="3" fillId="0" borderId="53" xfId="0" applyNumberFormat="1" applyFont="1" applyFill="1" applyBorder="1" applyAlignment="1">
      <alignment vertical="center" wrapText="1"/>
    </xf>
    <xf numFmtId="4" fontId="24" fillId="35" borderId="44" xfId="0" applyNumberFormat="1" applyFont="1" applyFill="1" applyBorder="1" applyAlignment="1">
      <alignment vertical="center" wrapText="1"/>
    </xf>
    <xf numFmtId="49" fontId="25" fillId="35" borderId="56" xfId="0" applyNumberFormat="1" applyFont="1" applyFill="1" applyBorder="1" applyAlignment="1">
      <alignment horizontal="center" vertical="center" wrapText="1"/>
    </xf>
    <xf numFmtId="0" fontId="24" fillId="35" borderId="56" xfId="0" applyFont="1" applyFill="1" applyBorder="1" applyAlignment="1">
      <alignment horizontal="center" vertical="center" wrapText="1"/>
    </xf>
    <xf numFmtId="0" fontId="25" fillId="35" borderId="56" xfId="0" applyNumberFormat="1" applyFont="1" applyFill="1" applyBorder="1" applyAlignment="1">
      <alignment horizontal="center" vertical="center" wrapText="1"/>
    </xf>
    <xf numFmtId="170" fontId="25" fillId="35" borderId="56" xfId="0" applyNumberFormat="1" applyFont="1" applyFill="1" applyBorder="1" applyAlignment="1">
      <alignment horizontal="right" vertical="center" wrapText="1"/>
    </xf>
    <xf numFmtId="170" fontId="24" fillId="35" borderId="56" xfId="0" applyNumberFormat="1" applyFont="1" applyFill="1" applyBorder="1" applyAlignment="1">
      <alignment horizontal="right" vertical="center" wrapText="1"/>
    </xf>
    <xf numFmtId="4" fontId="24" fillId="35" borderId="57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indent="1"/>
    </xf>
    <xf numFmtId="0" fontId="9" fillId="0" borderId="5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63" xfId="0" applyFont="1" applyBorder="1" applyAlignment="1">
      <alignment horizontal="center" wrapText="1"/>
    </xf>
    <xf numFmtId="0" fontId="6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/>
    </xf>
    <xf numFmtId="0" fontId="24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wrapText="1"/>
    </xf>
    <xf numFmtId="0" fontId="24" fillId="35" borderId="0" xfId="0" applyFont="1" applyFill="1" applyAlignment="1">
      <alignment/>
    </xf>
    <xf numFmtId="0" fontId="24" fillId="35" borderId="0" xfId="0" applyFont="1" applyFill="1" applyAlignment="1">
      <alignment horizontal="right"/>
    </xf>
    <xf numFmtId="2" fontId="24" fillId="35" borderId="0" xfId="0" applyNumberFormat="1" applyFont="1" applyFill="1" applyAlignment="1">
      <alignment/>
    </xf>
    <xf numFmtId="4" fontId="24" fillId="35" borderId="0" xfId="0" applyNumberFormat="1" applyFont="1" applyFill="1" applyAlignment="1">
      <alignment/>
    </xf>
    <xf numFmtId="10" fontId="24" fillId="35" borderId="0" xfId="0" applyNumberFormat="1" applyFont="1" applyFill="1" applyAlignment="1">
      <alignment/>
    </xf>
    <xf numFmtId="0" fontId="24" fillId="35" borderId="10" xfId="0" applyFont="1" applyFill="1" applyBorder="1" applyAlignment="1">
      <alignment horizontal="center"/>
    </xf>
    <xf numFmtId="0" fontId="24" fillId="35" borderId="65" xfId="0" applyNumberFormat="1" applyFont="1" applyFill="1" applyBorder="1" applyAlignment="1">
      <alignment horizontal="center"/>
    </xf>
    <xf numFmtId="0" fontId="24" fillId="35" borderId="0" xfId="0" applyNumberFormat="1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wrapText="1"/>
    </xf>
    <xf numFmtId="0" fontId="24" fillId="35" borderId="0" xfId="0" applyFont="1" applyFill="1" applyBorder="1" applyAlignment="1">
      <alignment/>
    </xf>
    <xf numFmtId="2" fontId="24" fillId="35" borderId="0" xfId="0" applyNumberFormat="1" applyFont="1" applyFill="1" applyBorder="1" applyAlignment="1">
      <alignment horizontal="center" vertical="center" wrapText="1"/>
    </xf>
    <xf numFmtId="0" fontId="24" fillId="35" borderId="0" xfId="0" applyFont="1" applyFill="1" applyAlignment="1">
      <alignment wrapText="1"/>
    </xf>
    <xf numFmtId="10" fontId="24" fillId="35" borderId="0" xfId="0" applyNumberFormat="1" applyFont="1" applyFill="1" applyBorder="1" applyAlignment="1">
      <alignment/>
    </xf>
    <xf numFmtId="0" fontId="24" fillId="35" borderId="65" xfId="0" applyFont="1" applyFill="1" applyBorder="1" applyAlignment="1">
      <alignment horizontal="center"/>
    </xf>
    <xf numFmtId="0" fontId="25" fillId="35" borderId="66" xfId="0" applyFont="1" applyFill="1" applyBorder="1" applyAlignment="1">
      <alignment horizontal="center" vertical="center" wrapText="1"/>
    </xf>
    <xf numFmtId="0" fontId="24" fillId="35" borderId="65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67" xfId="0" applyFont="1" applyFill="1" applyBorder="1" applyAlignment="1">
      <alignment horizontal="center" vertical="center" wrapText="1"/>
    </xf>
    <xf numFmtId="0" fontId="25" fillId="35" borderId="61" xfId="0" applyFont="1" applyFill="1" applyBorder="1" applyAlignment="1">
      <alignment horizontal="center" vertical="center" wrapText="1"/>
    </xf>
    <xf numFmtId="0" fontId="25" fillId="35" borderId="62" xfId="0" applyNumberFormat="1" applyFont="1" applyFill="1" applyBorder="1" applyAlignment="1">
      <alignment horizontal="center" vertical="center" wrapText="1"/>
    </xf>
    <xf numFmtId="0" fontId="25" fillId="35" borderId="56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57" xfId="0" applyFont="1" applyFill="1" applyBorder="1" applyAlignment="1">
      <alignment horizontal="center" vertical="center" wrapText="1"/>
    </xf>
    <xf numFmtId="0" fontId="25" fillId="35" borderId="60" xfId="0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25" fillId="35" borderId="33" xfId="0" applyFont="1" applyFill="1" applyBorder="1" applyAlignment="1">
      <alignment horizontal="center" vertical="center" wrapText="1"/>
    </xf>
    <xf numFmtId="0" fontId="25" fillId="35" borderId="65" xfId="0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10" fontId="24" fillId="35" borderId="35" xfId="0" applyNumberFormat="1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4" fillId="35" borderId="0" xfId="0" applyFont="1" applyFill="1" applyAlignment="1">
      <alignment horizontal="center"/>
    </xf>
    <xf numFmtId="0" fontId="24" fillId="35" borderId="38" xfId="0" applyFont="1" applyFill="1" applyBorder="1" applyAlignment="1">
      <alignment horizontal="center" vertical="center" wrapText="1"/>
    </xf>
    <xf numFmtId="0" fontId="24" fillId="35" borderId="45" xfId="0" applyFont="1" applyFill="1" applyBorder="1" applyAlignment="1">
      <alignment horizontal="center" vertical="center" wrapText="1"/>
    </xf>
    <xf numFmtId="0" fontId="24" fillId="35" borderId="39" xfId="0" applyFont="1" applyFill="1" applyBorder="1" applyAlignment="1">
      <alignment horizontal="center" vertical="center" wrapText="1"/>
    </xf>
    <xf numFmtId="0" fontId="24" fillId="35" borderId="39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5" fillId="35" borderId="39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47" xfId="0" applyFont="1" applyFill="1" applyBorder="1" applyAlignment="1">
      <alignment horizontal="left" vertical="center" indent="1"/>
    </xf>
    <xf numFmtId="0" fontId="25" fillId="35" borderId="36" xfId="0" applyFont="1" applyFill="1" applyBorder="1" applyAlignment="1">
      <alignment horizontal="left" vertical="center" indent="1"/>
    </xf>
    <xf numFmtId="0" fontId="25" fillId="35" borderId="26" xfId="0" applyFont="1" applyFill="1" applyBorder="1" applyAlignment="1">
      <alignment horizontal="left" vertical="center" indent="1"/>
    </xf>
    <xf numFmtId="0" fontId="25" fillId="35" borderId="0" xfId="0" applyFont="1" applyFill="1" applyBorder="1" applyAlignment="1">
      <alignment horizontal="center" vertical="center" wrapText="1"/>
    </xf>
    <xf numFmtId="4" fontId="24" fillId="35" borderId="12" xfId="0" applyNumberFormat="1" applyFont="1" applyFill="1" applyBorder="1" applyAlignment="1">
      <alignment horizontal="center" vertical="center" wrapText="1"/>
    </xf>
    <xf numFmtId="10" fontId="24" fillId="35" borderId="40" xfId="0" applyNumberFormat="1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top" wrapText="1"/>
    </xf>
    <xf numFmtId="0" fontId="25" fillId="35" borderId="39" xfId="0" applyFont="1" applyFill="1" applyBorder="1" applyAlignment="1">
      <alignment horizontal="center" vertical="center" wrapText="1"/>
    </xf>
    <xf numFmtId="0" fontId="25" fillId="35" borderId="40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/>
    </xf>
    <xf numFmtId="0" fontId="25" fillId="35" borderId="22" xfId="0" applyNumberFormat="1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42" xfId="0" applyNumberFormat="1" applyFont="1" applyFill="1" applyBorder="1" applyAlignment="1">
      <alignment horizontal="center" vertical="center"/>
    </xf>
    <xf numFmtId="1" fontId="25" fillId="35" borderId="51" xfId="0" applyNumberFormat="1" applyFont="1" applyFill="1" applyBorder="1" applyAlignment="1">
      <alignment horizontal="center" vertical="center"/>
    </xf>
    <xf numFmtId="1" fontId="25" fillId="35" borderId="22" xfId="0" applyNumberFormat="1" applyFont="1" applyFill="1" applyBorder="1" applyAlignment="1">
      <alignment horizontal="center" vertical="center"/>
    </xf>
    <xf numFmtId="1" fontId="25" fillId="35" borderId="35" xfId="0" applyNumberFormat="1" applyFont="1" applyFill="1" applyBorder="1" applyAlignment="1">
      <alignment horizontal="center" vertical="center"/>
    </xf>
    <xf numFmtId="0" fontId="25" fillId="35" borderId="68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Alignment="1">
      <alignment vertical="center"/>
    </xf>
    <xf numFmtId="0" fontId="25" fillId="35" borderId="59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26" fillId="35" borderId="16" xfId="0" applyNumberFormat="1" applyFont="1" applyFill="1" applyBorder="1" applyAlignment="1">
      <alignment horizontal="center" vertical="center" wrapText="1"/>
    </xf>
    <xf numFmtId="170" fontId="25" fillId="35" borderId="16" xfId="0" applyNumberFormat="1" applyFont="1" applyFill="1" applyBorder="1" applyAlignment="1">
      <alignment horizontal="right" vertical="center" wrapText="1"/>
    </xf>
    <xf numFmtId="4" fontId="25" fillId="35" borderId="16" xfId="0" applyNumberFormat="1" applyFont="1" applyFill="1" applyBorder="1" applyAlignment="1">
      <alignment horizontal="right" vertical="center" wrapText="1"/>
    </xf>
    <xf numFmtId="10" fontId="25" fillId="35" borderId="16" xfId="0" applyNumberFormat="1" applyFont="1" applyFill="1" applyBorder="1" applyAlignment="1">
      <alignment vertical="center" wrapText="1"/>
    </xf>
    <xf numFmtId="170" fontId="25" fillId="35" borderId="0" xfId="0" applyNumberFormat="1" applyFont="1" applyFill="1" applyBorder="1" applyAlignment="1">
      <alignment vertical="center" wrapText="1"/>
    </xf>
    <xf numFmtId="0" fontId="25" fillId="35" borderId="0" xfId="0" applyFont="1" applyFill="1" applyBorder="1" applyAlignment="1">
      <alignment vertical="center" wrapText="1"/>
    </xf>
    <xf numFmtId="49" fontId="25" fillId="35" borderId="31" xfId="0" applyNumberFormat="1" applyFont="1" applyFill="1" applyBorder="1" applyAlignment="1">
      <alignment horizontal="center" vertical="center" wrapText="1" shrinkToFit="1"/>
    </xf>
    <xf numFmtId="0" fontId="25" fillId="35" borderId="31" xfId="0" applyFont="1" applyFill="1" applyBorder="1" applyAlignment="1">
      <alignment horizontal="center" vertical="center" wrapText="1"/>
    </xf>
    <xf numFmtId="170" fontId="25" fillId="35" borderId="31" xfId="0" applyNumberFormat="1" applyFont="1" applyFill="1" applyBorder="1" applyAlignment="1">
      <alignment horizontal="right" vertical="center" wrapText="1"/>
    </xf>
    <xf numFmtId="4" fontId="25" fillId="35" borderId="57" xfId="0" applyNumberFormat="1" applyFont="1" applyFill="1" applyBorder="1" applyAlignment="1">
      <alignment horizontal="right" vertical="center" wrapText="1"/>
    </xf>
    <xf numFmtId="10" fontId="25" fillId="35" borderId="31" xfId="0" applyNumberFormat="1" applyFont="1" applyFill="1" applyBorder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6" fillId="35" borderId="46" xfId="0" applyFont="1" applyFill="1" applyBorder="1" applyAlignment="1">
      <alignment horizontal="center" vertical="center" wrapText="1"/>
    </xf>
    <xf numFmtId="49" fontId="26" fillId="35" borderId="11" xfId="0" applyNumberFormat="1" applyFont="1" applyFill="1" applyBorder="1" applyAlignment="1">
      <alignment horizontal="center" vertical="center" wrapText="1" shrinkToFit="1"/>
    </xf>
    <xf numFmtId="49" fontId="25" fillId="35" borderId="11" xfId="0" applyNumberFormat="1" applyFont="1" applyFill="1" applyBorder="1" applyAlignment="1">
      <alignment horizontal="center" vertical="center" wrapText="1" shrinkToFi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1" xfId="0" applyNumberFormat="1" applyFont="1" applyFill="1" applyBorder="1" applyAlignment="1">
      <alignment horizontal="center" vertical="center" wrapText="1"/>
    </xf>
    <xf numFmtId="170" fontId="25" fillId="35" borderId="11" xfId="0" applyNumberFormat="1" applyFont="1" applyFill="1" applyBorder="1" applyAlignment="1">
      <alignment horizontal="right" vertical="center" wrapText="1"/>
    </xf>
    <xf numFmtId="4" fontId="25" fillId="35" borderId="44" xfId="0" applyNumberFormat="1" applyFont="1" applyFill="1" applyBorder="1" applyAlignment="1">
      <alignment horizontal="right" vertical="center" wrapText="1"/>
    </xf>
    <xf numFmtId="10" fontId="25" fillId="35" borderId="52" xfId="0" applyNumberFormat="1" applyFont="1" applyFill="1" applyBorder="1" applyAlignment="1">
      <alignment vertical="center" wrapText="1"/>
    </xf>
    <xf numFmtId="0" fontId="26" fillId="35" borderId="0" xfId="0" applyFont="1" applyFill="1" applyAlignment="1">
      <alignment vertical="center" wrapText="1"/>
    </xf>
    <xf numFmtId="0" fontId="24" fillId="35" borderId="28" xfId="0" applyFont="1" applyFill="1" applyBorder="1" applyAlignment="1">
      <alignment horizontal="center" wrapText="1"/>
    </xf>
    <xf numFmtId="49" fontId="24" fillId="35" borderId="29" xfId="0" applyNumberFormat="1" applyFont="1" applyFill="1" applyBorder="1" applyAlignment="1">
      <alignment horizontal="center" wrapText="1" shrinkToFit="1"/>
    </xf>
    <xf numFmtId="49" fontId="24" fillId="35" borderId="13" xfId="0" applyNumberFormat="1" applyFont="1" applyFill="1" applyBorder="1" applyAlignment="1">
      <alignment horizontal="center" wrapText="1" shrinkToFit="1"/>
    </xf>
    <xf numFmtId="3" fontId="24" fillId="35" borderId="13" xfId="0" applyNumberFormat="1" applyFont="1" applyFill="1" applyBorder="1" applyAlignment="1">
      <alignment horizontal="left" vertical="center" wrapText="1"/>
    </xf>
    <xf numFmtId="3" fontId="24" fillId="35" borderId="13" xfId="0" applyNumberFormat="1" applyFont="1" applyFill="1" applyBorder="1" applyAlignment="1">
      <alignment horizontal="center" vertical="center" wrapText="1"/>
    </xf>
    <xf numFmtId="49" fontId="24" fillId="35" borderId="13" xfId="0" applyNumberFormat="1" applyFont="1" applyFill="1" applyBorder="1" applyAlignment="1">
      <alignment horizontal="center" vertical="center" wrapText="1"/>
    </xf>
    <xf numFmtId="170" fontId="24" fillId="35" borderId="13" xfId="0" applyNumberFormat="1" applyFont="1" applyFill="1" applyBorder="1" applyAlignment="1">
      <alignment horizontal="right" vertical="center"/>
    </xf>
    <xf numFmtId="170" fontId="24" fillId="35" borderId="13" xfId="0" applyNumberFormat="1" applyFont="1" applyFill="1" applyBorder="1" applyAlignment="1">
      <alignment horizontal="right" vertical="center" wrapText="1"/>
    </xf>
    <xf numFmtId="170" fontId="24" fillId="35" borderId="13" xfId="42" applyNumberFormat="1" applyFont="1" applyFill="1" applyBorder="1" applyAlignment="1">
      <alignment horizontal="right" vertical="center"/>
    </xf>
    <xf numFmtId="170" fontId="24" fillId="35" borderId="50" xfId="0" applyNumberFormat="1" applyFont="1" applyFill="1" applyBorder="1" applyAlignment="1">
      <alignment vertical="center" wrapText="1"/>
    </xf>
    <xf numFmtId="170" fontId="24" fillId="35" borderId="13" xfId="0" applyNumberFormat="1" applyFont="1" applyFill="1" applyBorder="1" applyAlignment="1">
      <alignment vertical="center"/>
    </xf>
    <xf numFmtId="170" fontId="24" fillId="35" borderId="14" xfId="42" applyNumberFormat="1" applyFont="1" applyFill="1" applyBorder="1" applyAlignment="1">
      <alignment vertical="center"/>
    </xf>
    <xf numFmtId="170" fontId="24" fillId="35" borderId="63" xfId="0" applyNumberFormat="1" applyFont="1" applyFill="1" applyBorder="1" applyAlignment="1">
      <alignment vertical="center" wrapText="1"/>
    </xf>
    <xf numFmtId="4" fontId="24" fillId="35" borderId="69" xfId="0" applyNumberFormat="1" applyFont="1" applyFill="1" applyBorder="1" applyAlignment="1">
      <alignment vertical="center" wrapText="1"/>
    </xf>
    <xf numFmtId="10" fontId="24" fillId="35" borderId="14" xfId="0" applyNumberFormat="1" applyFont="1" applyFill="1" applyBorder="1" applyAlignment="1">
      <alignment vertical="center" wrapText="1"/>
    </xf>
    <xf numFmtId="170" fontId="24" fillId="35" borderId="0" xfId="0" applyNumberFormat="1" applyFont="1" applyFill="1" applyBorder="1" applyAlignment="1">
      <alignment vertical="center" wrapText="1"/>
    </xf>
    <xf numFmtId="0" fontId="25" fillId="35" borderId="0" xfId="0" applyFont="1" applyFill="1" applyAlignment="1">
      <alignment wrapText="1"/>
    </xf>
    <xf numFmtId="0" fontId="25" fillId="35" borderId="15" xfId="0" applyFont="1" applyFill="1" applyBorder="1" applyAlignment="1">
      <alignment horizontal="center" vertical="center" wrapText="1"/>
    </xf>
    <xf numFmtId="49" fontId="25" fillId="35" borderId="16" xfId="0" applyNumberFormat="1" applyFont="1" applyFill="1" applyBorder="1" applyAlignment="1">
      <alignment horizontal="center" vertical="center" wrapText="1" shrinkToFit="1"/>
    </xf>
    <xf numFmtId="0" fontId="25" fillId="35" borderId="16" xfId="0" applyFont="1" applyFill="1" applyBorder="1" applyAlignment="1">
      <alignment horizontal="center" vertical="center" wrapText="1"/>
    </xf>
    <xf numFmtId="0" fontId="25" fillId="35" borderId="16" xfId="0" applyNumberFormat="1" applyFont="1" applyFill="1" applyBorder="1" applyAlignment="1">
      <alignment horizontal="center" vertical="center" wrapText="1"/>
    </xf>
    <xf numFmtId="183" fontId="25" fillId="35" borderId="18" xfId="0" applyNumberFormat="1" applyFont="1" applyFill="1" applyBorder="1" applyAlignment="1">
      <alignment horizontal="right" vertical="center" wrapText="1"/>
    </xf>
    <xf numFmtId="10" fontId="25" fillId="35" borderId="19" xfId="0" applyNumberFormat="1" applyFont="1" applyFill="1" applyBorder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35" borderId="30" xfId="0" applyFont="1" applyFill="1" applyBorder="1" applyAlignment="1">
      <alignment horizontal="center" vertical="center" wrapText="1"/>
    </xf>
    <xf numFmtId="49" fontId="26" fillId="35" borderId="31" xfId="0" applyNumberFormat="1" applyFont="1" applyFill="1" applyBorder="1" applyAlignment="1">
      <alignment horizontal="center" vertical="center" wrapText="1" shrinkToFit="1"/>
    </xf>
    <xf numFmtId="0" fontId="26" fillId="35" borderId="31" xfId="0" applyFont="1" applyFill="1" applyBorder="1" applyAlignment="1">
      <alignment horizontal="center" vertical="center" wrapText="1"/>
    </xf>
    <xf numFmtId="0" fontId="26" fillId="35" borderId="31" xfId="0" applyNumberFormat="1" applyFont="1" applyFill="1" applyBorder="1" applyAlignment="1">
      <alignment horizontal="center" vertical="center" wrapText="1"/>
    </xf>
    <xf numFmtId="3" fontId="24" fillId="35" borderId="23" xfId="0" applyNumberFormat="1" applyFont="1" applyFill="1" applyBorder="1" applyAlignment="1">
      <alignment horizontal="left" vertical="center" wrapText="1"/>
    </xf>
    <xf numFmtId="3" fontId="24" fillId="35" borderId="23" xfId="0" applyNumberFormat="1" applyFont="1" applyFill="1" applyBorder="1" applyAlignment="1">
      <alignment horizontal="center" vertical="center" wrapText="1"/>
    </xf>
    <xf numFmtId="49" fontId="24" fillId="35" borderId="23" xfId="0" applyNumberFormat="1" applyFont="1" applyFill="1" applyBorder="1" applyAlignment="1">
      <alignment horizontal="center" vertical="center" wrapText="1"/>
    </xf>
    <xf numFmtId="170" fontId="24" fillId="35" borderId="23" xfId="0" applyNumberFormat="1" applyFont="1" applyFill="1" applyBorder="1" applyAlignment="1">
      <alignment horizontal="right" vertical="center"/>
    </xf>
    <xf numFmtId="170" fontId="24" fillId="35" borderId="23" xfId="0" applyNumberFormat="1" applyFont="1" applyFill="1" applyBorder="1" applyAlignment="1">
      <alignment horizontal="right" vertical="center" wrapText="1"/>
    </xf>
    <xf numFmtId="170" fontId="24" fillId="35" borderId="23" xfId="42" applyNumberFormat="1" applyFont="1" applyFill="1" applyBorder="1" applyAlignment="1">
      <alignment horizontal="right" vertical="center"/>
    </xf>
    <xf numFmtId="170" fontId="24" fillId="35" borderId="24" xfId="0" applyNumberFormat="1" applyFont="1" applyFill="1" applyBorder="1" applyAlignment="1">
      <alignment vertical="center" wrapText="1"/>
    </xf>
    <xf numFmtId="170" fontId="24" fillId="35" borderId="23" xfId="0" applyNumberFormat="1" applyFont="1" applyFill="1" applyBorder="1" applyAlignment="1">
      <alignment vertical="center"/>
    </xf>
    <xf numFmtId="170" fontId="24" fillId="35" borderId="25" xfId="42" applyNumberFormat="1" applyFont="1" applyFill="1" applyBorder="1" applyAlignment="1">
      <alignment vertical="center"/>
    </xf>
    <xf numFmtId="170" fontId="24" fillId="35" borderId="70" xfId="0" applyNumberFormat="1" applyFont="1" applyFill="1" applyBorder="1" applyAlignment="1">
      <alignment vertical="center" wrapText="1"/>
    </xf>
    <xf numFmtId="4" fontId="24" fillId="35" borderId="47" xfId="0" applyNumberFormat="1" applyFont="1" applyFill="1" applyBorder="1" applyAlignment="1">
      <alignment vertical="center" wrapText="1"/>
    </xf>
    <xf numFmtId="10" fontId="24" fillId="35" borderId="25" xfId="0" applyNumberFormat="1" applyFont="1" applyFill="1" applyBorder="1" applyAlignment="1">
      <alignment vertical="center" wrapText="1"/>
    </xf>
    <xf numFmtId="3" fontId="24" fillId="35" borderId="11" xfId="0" applyNumberFormat="1" applyFont="1" applyFill="1" applyBorder="1" applyAlignment="1">
      <alignment horizontal="center" vertical="center" wrapText="1"/>
    </xf>
    <xf numFmtId="49" fontId="24" fillId="35" borderId="11" xfId="0" applyNumberFormat="1" applyFont="1" applyFill="1" applyBorder="1" applyAlignment="1">
      <alignment horizontal="center" vertical="center" wrapText="1"/>
    </xf>
    <xf numFmtId="170" fontId="24" fillId="35" borderId="11" xfId="0" applyNumberFormat="1" applyFont="1" applyFill="1" applyBorder="1" applyAlignment="1">
      <alignment horizontal="right" vertical="center"/>
    </xf>
    <xf numFmtId="170" fontId="24" fillId="35" borderId="11" xfId="0" applyNumberFormat="1" applyFont="1" applyFill="1" applyBorder="1" applyAlignment="1">
      <alignment horizontal="right" vertical="center" wrapText="1"/>
    </xf>
    <xf numFmtId="183" fontId="25" fillId="35" borderId="44" xfId="0" applyNumberFormat="1" applyFont="1" applyFill="1" applyBorder="1" applyAlignment="1">
      <alignment horizontal="right" vertical="center" wrapText="1"/>
    </xf>
    <xf numFmtId="4" fontId="24" fillId="35" borderId="44" xfId="0" applyNumberFormat="1" applyFont="1" applyFill="1" applyBorder="1" applyAlignment="1">
      <alignment horizontal="right" vertical="center" wrapText="1"/>
    </xf>
    <xf numFmtId="10" fontId="24" fillId="35" borderId="52" xfId="0" applyNumberFormat="1" applyFont="1" applyFill="1" applyBorder="1" applyAlignment="1">
      <alignment vertical="center" wrapText="1"/>
    </xf>
    <xf numFmtId="3" fontId="25" fillId="35" borderId="23" xfId="0" applyNumberFormat="1" applyFont="1" applyFill="1" applyBorder="1" applyAlignment="1">
      <alignment horizontal="left" vertical="top" wrapText="1"/>
    </xf>
    <xf numFmtId="0" fontId="24" fillId="35" borderId="21" xfId="0" applyFont="1" applyFill="1" applyBorder="1" applyAlignment="1">
      <alignment horizontal="center" wrapText="1"/>
    </xf>
    <xf numFmtId="49" fontId="24" fillId="35" borderId="23" xfId="0" applyNumberFormat="1" applyFont="1" applyFill="1" applyBorder="1" applyAlignment="1">
      <alignment horizontal="center" wrapText="1" shrinkToFit="1"/>
    </xf>
    <xf numFmtId="3" fontId="24" fillId="35" borderId="23" xfId="0" applyNumberFormat="1" applyFont="1" applyFill="1" applyBorder="1" applyAlignment="1">
      <alignment horizontal="left" vertical="top" wrapText="1"/>
    </xf>
    <xf numFmtId="49" fontId="24" fillId="35" borderId="23" xfId="0" applyNumberFormat="1" applyFont="1" applyFill="1" applyBorder="1" applyAlignment="1">
      <alignment horizontal="center" wrapText="1"/>
    </xf>
    <xf numFmtId="49" fontId="24" fillId="35" borderId="11" xfId="0" applyNumberFormat="1" applyFont="1" applyFill="1" applyBorder="1" applyAlignment="1">
      <alignment horizontal="center" wrapText="1" shrinkToFit="1"/>
    </xf>
    <xf numFmtId="0" fontId="24" fillId="35" borderId="23" xfId="0" applyFont="1" applyFill="1" applyBorder="1" applyAlignment="1">
      <alignment horizontal="left" vertical="top" wrapText="1"/>
    </xf>
    <xf numFmtId="170" fontId="24" fillId="35" borderId="36" xfId="0" applyNumberFormat="1" applyFont="1" applyFill="1" applyBorder="1" applyAlignment="1">
      <alignment vertical="center" wrapText="1"/>
    </xf>
    <xf numFmtId="0" fontId="24" fillId="35" borderId="38" xfId="0" applyFont="1" applyFill="1" applyBorder="1" applyAlignment="1">
      <alignment horizontal="center" wrapText="1"/>
    </xf>
    <xf numFmtId="49" fontId="24" fillId="35" borderId="39" xfId="0" applyNumberFormat="1" applyFont="1" applyFill="1" applyBorder="1" applyAlignment="1">
      <alignment horizontal="center" wrapText="1" shrinkToFit="1"/>
    </xf>
    <xf numFmtId="0" fontId="24" fillId="35" borderId="23" xfId="0" applyFont="1" applyFill="1" applyBorder="1" applyAlignment="1">
      <alignment horizontal="left" vertical="center" wrapText="1"/>
    </xf>
    <xf numFmtId="170" fontId="24" fillId="35" borderId="23" xfId="0" applyNumberFormat="1" applyFont="1" applyFill="1" applyBorder="1" applyAlignment="1">
      <alignment vertical="center" wrapText="1"/>
    </xf>
    <xf numFmtId="170" fontId="24" fillId="35" borderId="23" xfId="42" applyNumberFormat="1" applyFont="1" applyFill="1" applyBorder="1" applyAlignment="1">
      <alignment vertical="center"/>
    </xf>
    <xf numFmtId="49" fontId="25" fillId="35" borderId="39" xfId="0" applyNumberFormat="1" applyFont="1" applyFill="1" applyBorder="1" applyAlignment="1">
      <alignment horizontal="center" vertical="center" wrapText="1" shrinkToFit="1"/>
    </xf>
    <xf numFmtId="3" fontId="24" fillId="35" borderId="39" xfId="0" applyNumberFormat="1" applyFont="1" applyFill="1" applyBorder="1" applyAlignment="1">
      <alignment horizontal="center" vertical="center" wrapText="1"/>
    </xf>
    <xf numFmtId="10" fontId="25" fillId="35" borderId="40" xfId="0" applyNumberFormat="1" applyFont="1" applyFill="1" applyBorder="1" applyAlignment="1">
      <alignment vertical="center" wrapText="1"/>
    </xf>
    <xf numFmtId="49" fontId="25" fillId="35" borderId="23" xfId="0" applyNumberFormat="1" applyFont="1" applyFill="1" applyBorder="1" applyAlignment="1">
      <alignment horizontal="center" vertical="center" wrapText="1" shrinkToFit="1"/>
    </xf>
    <xf numFmtId="170" fontId="24" fillId="35" borderId="11" xfId="42" applyNumberFormat="1" applyFont="1" applyFill="1" applyBorder="1" applyAlignment="1">
      <alignment horizontal="right" vertical="center"/>
    </xf>
    <xf numFmtId="170" fontId="24" fillId="35" borderId="11" xfId="0" applyNumberFormat="1" applyFont="1" applyFill="1" applyBorder="1" applyAlignment="1">
      <alignment vertical="center"/>
    </xf>
    <xf numFmtId="170" fontId="24" fillId="35" borderId="44" xfId="42" applyNumberFormat="1" applyFont="1" applyFill="1" applyBorder="1" applyAlignment="1">
      <alignment vertical="center"/>
    </xf>
    <xf numFmtId="170" fontId="24" fillId="35" borderId="67" xfId="0" applyNumberFormat="1" applyFont="1" applyFill="1" applyBorder="1" applyAlignment="1">
      <alignment vertical="center" wrapText="1"/>
    </xf>
    <xf numFmtId="49" fontId="25" fillId="35" borderId="13" xfId="0" applyNumberFormat="1" applyFont="1" applyFill="1" applyBorder="1" applyAlignment="1">
      <alignment horizontal="center" vertical="center" wrapText="1" shrinkToFit="1"/>
    </xf>
    <xf numFmtId="0" fontId="24" fillId="35" borderId="13" xfId="0" applyFont="1" applyFill="1" applyBorder="1" applyAlignment="1">
      <alignment horizontal="left" vertical="center" wrapText="1"/>
    </xf>
    <xf numFmtId="170" fontId="24" fillId="35" borderId="69" xfId="42" applyNumberFormat="1" applyFont="1" applyFill="1" applyBorder="1" applyAlignment="1">
      <alignment vertical="center"/>
    </xf>
    <xf numFmtId="49" fontId="25" fillId="35" borderId="16" xfId="0" applyNumberFormat="1" applyFont="1" applyFill="1" applyBorder="1" applyAlignment="1">
      <alignment horizontal="center" vertical="center" wrapText="1"/>
    </xf>
    <xf numFmtId="49" fontId="25" fillId="35" borderId="13" xfId="0" applyNumberFormat="1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13" xfId="0" applyNumberFormat="1" applyFont="1" applyFill="1" applyBorder="1" applyAlignment="1">
      <alignment horizontal="center" vertical="center" wrapText="1"/>
    </xf>
    <xf numFmtId="170" fontId="25" fillId="35" borderId="13" xfId="0" applyNumberFormat="1" applyFont="1" applyFill="1" applyBorder="1" applyAlignment="1">
      <alignment horizontal="right" vertical="center" wrapText="1"/>
    </xf>
    <xf numFmtId="183" fontId="25" fillId="35" borderId="69" xfId="0" applyNumberFormat="1" applyFont="1" applyFill="1" applyBorder="1" applyAlignment="1">
      <alignment horizontal="right" vertical="center" wrapText="1"/>
    </xf>
    <xf numFmtId="10" fontId="25" fillId="35" borderId="14" xfId="0" applyNumberFormat="1" applyFont="1" applyFill="1" applyBorder="1" applyAlignment="1">
      <alignment vertical="center" wrapText="1"/>
    </xf>
    <xf numFmtId="170" fontId="26" fillId="35" borderId="31" xfId="0" applyNumberFormat="1" applyFont="1" applyFill="1" applyBorder="1" applyAlignment="1">
      <alignment horizontal="right" vertical="center" wrapText="1"/>
    </xf>
    <xf numFmtId="170" fontId="26" fillId="35" borderId="60" xfId="0" applyNumberFormat="1" applyFont="1" applyFill="1" applyBorder="1" applyAlignment="1">
      <alignment vertical="center" wrapText="1"/>
    </xf>
    <xf numFmtId="183" fontId="25" fillId="35" borderId="57" xfId="0" applyNumberFormat="1" applyFont="1" applyFill="1" applyBorder="1" applyAlignment="1">
      <alignment horizontal="right" vertical="center" wrapText="1"/>
    </xf>
    <xf numFmtId="170" fontId="26" fillId="35" borderId="0" xfId="0" applyNumberFormat="1" applyFont="1" applyFill="1" applyBorder="1" applyAlignment="1">
      <alignment vertical="center" wrapText="1"/>
    </xf>
    <xf numFmtId="0" fontId="24" fillId="35" borderId="49" xfId="0" applyFont="1" applyFill="1" applyBorder="1" applyAlignment="1">
      <alignment horizontal="center" wrapText="1"/>
    </xf>
    <xf numFmtId="49" fontId="25" fillId="35" borderId="13" xfId="0" applyNumberFormat="1" applyFont="1" applyFill="1" applyBorder="1" applyAlignment="1">
      <alignment horizontal="center" wrapText="1"/>
    </xf>
    <xf numFmtId="3" fontId="25" fillId="35" borderId="13" xfId="0" applyNumberFormat="1" applyFont="1" applyFill="1" applyBorder="1" applyAlignment="1">
      <alignment horizontal="center" vertical="center" wrapText="1"/>
    </xf>
    <xf numFmtId="170" fontId="24" fillId="35" borderId="13" xfId="0" applyNumberFormat="1" applyFont="1" applyFill="1" applyBorder="1" applyAlignment="1">
      <alignment vertical="center" wrapText="1"/>
    </xf>
    <xf numFmtId="49" fontId="25" fillId="35" borderId="39" xfId="0" applyNumberFormat="1" applyFont="1" applyFill="1" applyBorder="1" applyAlignment="1">
      <alignment horizontal="center" wrapText="1"/>
    </xf>
    <xf numFmtId="3" fontId="26" fillId="35" borderId="39" xfId="0" applyNumberFormat="1" applyFont="1" applyFill="1" applyBorder="1" applyAlignment="1">
      <alignment horizontal="center" vertical="center" wrapText="1"/>
    </xf>
    <xf numFmtId="49" fontId="24" fillId="35" borderId="39" xfId="0" applyNumberFormat="1" applyFont="1" applyFill="1" applyBorder="1" applyAlignment="1">
      <alignment horizontal="center" vertical="center" wrapText="1"/>
    </xf>
    <xf numFmtId="170" fontId="24" fillId="35" borderId="39" xfId="0" applyNumberFormat="1" applyFont="1" applyFill="1" applyBorder="1" applyAlignment="1">
      <alignment vertical="center"/>
    </xf>
    <xf numFmtId="170" fontId="24" fillId="35" borderId="40" xfId="0" applyNumberFormat="1" applyFont="1" applyFill="1" applyBorder="1" applyAlignment="1">
      <alignment vertical="center"/>
    </xf>
    <xf numFmtId="0" fontId="24" fillId="35" borderId="27" xfId="0" applyFont="1" applyFill="1" applyBorder="1" applyAlignment="1">
      <alignment horizontal="center" wrapText="1"/>
    </xf>
    <xf numFmtId="49" fontId="24" fillId="35" borderId="22" xfId="0" applyNumberFormat="1" applyFont="1" applyFill="1" applyBorder="1" applyAlignment="1">
      <alignment horizontal="center" wrapText="1"/>
    </xf>
    <xf numFmtId="3" fontId="24" fillId="35" borderId="22" xfId="0" applyNumberFormat="1" applyFont="1" applyFill="1" applyBorder="1" applyAlignment="1">
      <alignment horizontal="center" vertical="center" wrapText="1"/>
    </xf>
    <xf numFmtId="49" fontId="24" fillId="35" borderId="22" xfId="0" applyNumberFormat="1" applyFont="1" applyFill="1" applyBorder="1" applyAlignment="1">
      <alignment horizontal="center" vertical="center" wrapText="1"/>
    </xf>
    <xf numFmtId="170" fontId="24" fillId="35" borderId="39" xfId="0" applyNumberFormat="1" applyFont="1" applyFill="1" applyBorder="1" applyAlignment="1">
      <alignment horizontal="right" vertical="center"/>
    </xf>
    <xf numFmtId="170" fontId="24" fillId="35" borderId="39" xfId="0" applyNumberFormat="1" applyFont="1" applyFill="1" applyBorder="1" applyAlignment="1">
      <alignment horizontal="right" vertical="center" wrapText="1"/>
    </xf>
    <xf numFmtId="170" fontId="24" fillId="35" borderId="39" xfId="42" applyNumberFormat="1" applyFont="1" applyFill="1" applyBorder="1" applyAlignment="1">
      <alignment horizontal="right" vertical="center"/>
    </xf>
    <xf numFmtId="170" fontId="24" fillId="35" borderId="22" xfId="0" applyNumberFormat="1" applyFont="1" applyFill="1" applyBorder="1" applyAlignment="1">
      <alignment vertical="center" wrapText="1"/>
    </xf>
    <xf numFmtId="170" fontId="24" fillId="35" borderId="22" xfId="0" applyNumberFormat="1" applyFont="1" applyFill="1" applyBorder="1" applyAlignment="1">
      <alignment vertical="center"/>
    </xf>
    <xf numFmtId="170" fontId="24" fillId="35" borderId="35" xfId="42" applyNumberFormat="1" applyFont="1" applyFill="1" applyBorder="1" applyAlignment="1">
      <alignment vertical="center"/>
    </xf>
    <xf numFmtId="170" fontId="24" fillId="35" borderId="22" xfId="0" applyNumberFormat="1" applyFont="1" applyFill="1" applyBorder="1" applyAlignment="1">
      <alignment horizontal="right" vertical="center"/>
    </xf>
    <xf numFmtId="170" fontId="24" fillId="35" borderId="22" xfId="0" applyNumberFormat="1" applyFont="1" applyFill="1" applyBorder="1" applyAlignment="1">
      <alignment horizontal="right" vertical="center" wrapText="1"/>
    </xf>
    <xf numFmtId="170" fontId="24" fillId="35" borderId="22" xfId="42" applyNumberFormat="1" applyFont="1" applyFill="1" applyBorder="1" applyAlignment="1">
      <alignment horizontal="right" vertical="center"/>
    </xf>
    <xf numFmtId="170" fontId="24" fillId="35" borderId="42" xfId="0" applyNumberFormat="1" applyFont="1" applyFill="1" applyBorder="1" applyAlignment="1">
      <alignment horizontal="right" vertical="center" wrapText="1"/>
    </xf>
    <xf numFmtId="170" fontId="24" fillId="35" borderId="68" xfId="0" applyNumberFormat="1" applyFont="1" applyFill="1" applyBorder="1" applyAlignment="1">
      <alignment vertical="center" wrapText="1"/>
    </xf>
    <xf numFmtId="170" fontId="24" fillId="35" borderId="45" xfId="0" applyNumberFormat="1" applyFont="1" applyFill="1" applyBorder="1" applyAlignment="1">
      <alignment horizontal="right" vertical="center" wrapText="1"/>
    </xf>
    <xf numFmtId="170" fontId="24" fillId="35" borderId="12" xfId="42" applyNumberFormat="1" applyFont="1" applyFill="1" applyBorder="1" applyAlignment="1">
      <alignment vertical="center"/>
    </xf>
    <xf numFmtId="0" fontId="26" fillId="35" borderId="21" xfId="0" applyFont="1" applyFill="1" applyBorder="1" applyAlignment="1">
      <alignment horizontal="center" vertical="center" wrapText="1"/>
    </xf>
    <xf numFmtId="49" fontId="26" fillId="35" borderId="23" xfId="0" applyNumberFormat="1" applyFont="1" applyFill="1" applyBorder="1" applyAlignment="1">
      <alignment horizontal="center" vertical="center" wrapText="1" shrinkToFit="1"/>
    </xf>
    <xf numFmtId="0" fontId="25" fillId="35" borderId="23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5" borderId="23" xfId="0" applyNumberFormat="1" applyFont="1" applyFill="1" applyBorder="1" applyAlignment="1">
      <alignment horizontal="center" vertical="center" wrapText="1"/>
    </xf>
    <xf numFmtId="170" fontId="26" fillId="35" borderId="23" xfId="0" applyNumberFormat="1" applyFont="1" applyFill="1" applyBorder="1" applyAlignment="1">
      <alignment horizontal="right" vertical="center" wrapText="1"/>
    </xf>
    <xf numFmtId="170" fontId="25" fillId="35" borderId="23" xfId="0" applyNumberFormat="1" applyFont="1" applyFill="1" applyBorder="1" applyAlignment="1">
      <alignment horizontal="right" vertical="center" wrapText="1"/>
    </xf>
    <xf numFmtId="4" fontId="25" fillId="35" borderId="47" xfId="0" applyNumberFormat="1" applyFont="1" applyFill="1" applyBorder="1" applyAlignment="1">
      <alignment horizontal="right" vertical="center" wrapText="1"/>
    </xf>
    <xf numFmtId="10" fontId="25" fillId="35" borderId="25" xfId="0" applyNumberFormat="1" applyFont="1" applyFill="1" applyBorder="1" applyAlignment="1">
      <alignment vertical="center" wrapText="1"/>
    </xf>
    <xf numFmtId="49" fontId="24" fillId="35" borderId="13" xfId="0" applyNumberFormat="1" applyFont="1" applyFill="1" applyBorder="1" applyAlignment="1">
      <alignment horizontal="center" wrapText="1"/>
    </xf>
    <xf numFmtId="170" fontId="24" fillId="35" borderId="36" xfId="0" applyNumberFormat="1" applyFont="1" applyFill="1" applyBorder="1" applyAlignment="1">
      <alignment horizontal="right" vertical="center" wrapText="1"/>
    </xf>
    <xf numFmtId="0" fontId="25" fillId="35" borderId="61" xfId="0" applyFont="1" applyFill="1" applyBorder="1" applyAlignment="1">
      <alignment horizontal="center" vertical="center" wrapText="1"/>
    </xf>
    <xf numFmtId="10" fontId="24" fillId="35" borderId="32" xfId="0" applyNumberFormat="1" applyFont="1" applyFill="1" applyBorder="1" applyAlignment="1">
      <alignment vertical="center" wrapText="1"/>
    </xf>
    <xf numFmtId="10" fontId="25" fillId="35" borderId="32" xfId="0" applyNumberFormat="1" applyFont="1" applyFill="1" applyBorder="1" applyAlignment="1">
      <alignment vertical="center" wrapText="1"/>
    </xf>
    <xf numFmtId="0" fontId="24" fillId="35" borderId="11" xfId="0" applyFont="1" applyFill="1" applyBorder="1" applyAlignment="1">
      <alignment horizontal="center" vertical="center" wrapText="1"/>
    </xf>
    <xf numFmtId="170" fontId="26" fillId="35" borderId="11" xfId="0" applyNumberFormat="1" applyFont="1" applyFill="1" applyBorder="1" applyAlignment="1">
      <alignment horizontal="right" vertical="center" wrapText="1"/>
    </xf>
    <xf numFmtId="170" fontId="25" fillId="35" borderId="24" xfId="0" applyNumberFormat="1" applyFont="1" applyFill="1" applyBorder="1" applyAlignment="1">
      <alignment horizontal="right" vertical="center" wrapText="1"/>
    </xf>
    <xf numFmtId="170" fontId="25" fillId="35" borderId="44" xfId="0" applyNumberFormat="1" applyFont="1" applyFill="1" applyBorder="1" applyAlignment="1">
      <alignment horizontal="right" vertical="center" wrapText="1"/>
    </xf>
    <xf numFmtId="170" fontId="25" fillId="35" borderId="67" xfId="0" applyNumberFormat="1" applyFont="1" applyFill="1" applyBorder="1" applyAlignment="1">
      <alignment horizontal="right" vertical="center" wrapText="1"/>
    </xf>
    <xf numFmtId="49" fontId="24" fillId="35" borderId="39" xfId="0" applyNumberFormat="1" applyFont="1" applyFill="1" applyBorder="1" applyAlignment="1">
      <alignment horizontal="center" wrapText="1"/>
    </xf>
    <xf numFmtId="170" fontId="24" fillId="35" borderId="47" xfId="42" applyNumberFormat="1" applyFont="1" applyFill="1" applyBorder="1" applyAlignment="1">
      <alignment vertical="center"/>
    </xf>
    <xf numFmtId="49" fontId="25" fillId="35" borderId="11" xfId="0" applyNumberFormat="1" applyFont="1" applyFill="1" applyBorder="1" applyAlignment="1">
      <alignment horizontal="center" vertical="center" wrapText="1"/>
    </xf>
    <xf numFmtId="3" fontId="25" fillId="35" borderId="11" xfId="0" applyNumberFormat="1" applyFont="1" applyFill="1" applyBorder="1" applyAlignment="1">
      <alignment vertical="center" wrapText="1"/>
    </xf>
    <xf numFmtId="170" fontId="24" fillId="35" borderId="24" xfId="0" applyNumberFormat="1" applyFont="1" applyFill="1" applyBorder="1" applyAlignment="1">
      <alignment horizontal="right" vertical="center" wrapText="1"/>
    </xf>
    <xf numFmtId="4" fontId="25" fillId="35" borderId="13" xfId="0" applyNumberFormat="1" applyFont="1" applyFill="1" applyBorder="1" applyAlignment="1">
      <alignment horizontal="right" vertical="center" wrapText="1"/>
    </xf>
    <xf numFmtId="4" fontId="25" fillId="35" borderId="18" xfId="0" applyNumberFormat="1" applyFont="1" applyFill="1" applyBorder="1" applyAlignment="1">
      <alignment horizontal="right" vertical="center" wrapText="1"/>
    </xf>
    <xf numFmtId="170" fontId="25" fillId="35" borderId="31" xfId="0" applyNumberFormat="1" applyFont="1" applyFill="1" applyBorder="1" applyAlignment="1">
      <alignment vertical="center" wrapText="1"/>
    </xf>
    <xf numFmtId="170" fontId="25" fillId="35" borderId="32" xfId="0" applyNumberFormat="1" applyFont="1" applyFill="1" applyBorder="1" applyAlignment="1">
      <alignment vertical="center" wrapText="1"/>
    </xf>
    <xf numFmtId="49" fontId="24" fillId="35" borderId="29" xfId="0" applyNumberFormat="1" applyFont="1" applyFill="1" applyBorder="1" applyAlignment="1">
      <alignment horizontal="center" wrapText="1"/>
    </xf>
    <xf numFmtId="0" fontId="24" fillId="35" borderId="15" xfId="0" applyFont="1" applyFill="1" applyBorder="1" applyAlignment="1">
      <alignment horizontal="center" vertical="center" wrapText="1"/>
    </xf>
    <xf numFmtId="10" fontId="25" fillId="35" borderId="23" xfId="0" applyNumberFormat="1" applyFont="1" applyFill="1" applyBorder="1" applyAlignment="1">
      <alignment vertical="center" wrapText="1"/>
    </xf>
    <xf numFmtId="0" fontId="24" fillId="35" borderId="0" xfId="0" applyFont="1" applyFill="1" applyBorder="1" applyAlignment="1">
      <alignment vertical="center" wrapText="1"/>
    </xf>
    <xf numFmtId="0" fontId="24" fillId="35" borderId="38" xfId="0" applyFont="1" applyFill="1" applyBorder="1" applyAlignment="1">
      <alignment horizontal="center" vertical="center" wrapText="1"/>
    </xf>
    <xf numFmtId="0" fontId="24" fillId="35" borderId="11" xfId="0" applyNumberFormat="1" applyFont="1" applyFill="1" applyBorder="1" applyAlignment="1">
      <alignment horizontal="center" vertical="center" wrapText="1"/>
    </xf>
    <xf numFmtId="170" fontId="24" fillId="35" borderId="52" xfId="42" applyNumberFormat="1" applyFont="1" applyFill="1" applyBorder="1" applyAlignment="1">
      <alignment vertical="center"/>
    </xf>
    <xf numFmtId="0" fontId="24" fillId="35" borderId="11" xfId="0" applyFont="1" applyFill="1" applyBorder="1" applyAlignment="1">
      <alignment horizontal="left" vertical="top" wrapText="1"/>
    </xf>
    <xf numFmtId="170" fontId="25" fillId="35" borderId="23" xfId="0" applyNumberFormat="1" applyFont="1" applyFill="1" applyBorder="1" applyAlignment="1">
      <alignment vertical="center" wrapText="1"/>
    </xf>
    <xf numFmtId="170" fontId="25" fillId="35" borderId="25" xfId="0" applyNumberFormat="1" applyFont="1" applyFill="1" applyBorder="1" applyAlignment="1">
      <alignment vertical="center" wrapText="1"/>
    </xf>
    <xf numFmtId="170" fontId="25" fillId="35" borderId="70" xfId="0" applyNumberFormat="1" applyFont="1" applyFill="1" applyBorder="1" applyAlignment="1">
      <alignment vertical="center" wrapText="1"/>
    </xf>
    <xf numFmtId="10" fontId="24" fillId="35" borderId="23" xfId="0" applyNumberFormat="1" applyFont="1" applyFill="1" applyBorder="1" applyAlignment="1">
      <alignment vertical="center" wrapText="1"/>
    </xf>
    <xf numFmtId="170" fontId="25" fillId="35" borderId="11" xfId="0" applyNumberFormat="1" applyFont="1" applyFill="1" applyBorder="1" applyAlignment="1">
      <alignment vertical="center" wrapText="1"/>
    </xf>
    <xf numFmtId="170" fontId="25" fillId="35" borderId="52" xfId="0" applyNumberFormat="1" applyFont="1" applyFill="1" applyBorder="1" applyAlignment="1">
      <alignment vertical="center" wrapText="1"/>
    </xf>
    <xf numFmtId="170" fontId="25" fillId="35" borderId="67" xfId="0" applyNumberFormat="1" applyFont="1" applyFill="1" applyBorder="1" applyAlignment="1">
      <alignment vertical="center" wrapText="1"/>
    </xf>
    <xf numFmtId="49" fontId="24" fillId="35" borderId="11" xfId="0" applyNumberFormat="1" applyFont="1" applyFill="1" applyBorder="1" applyAlignment="1">
      <alignment horizontal="center" wrapText="1"/>
    </xf>
    <xf numFmtId="3" fontId="24" fillId="35" borderId="11" xfId="0" applyNumberFormat="1" applyFont="1" applyFill="1" applyBorder="1" applyAlignment="1">
      <alignment horizontal="left" vertical="center" wrapText="1"/>
    </xf>
    <xf numFmtId="183" fontId="25" fillId="35" borderId="23" xfId="0" applyNumberFormat="1" applyFont="1" applyFill="1" applyBorder="1" applyAlignment="1">
      <alignment horizontal="right" vertical="center" wrapText="1"/>
    </xf>
    <xf numFmtId="170" fontId="25" fillId="35" borderId="68" xfId="0" applyNumberFormat="1" applyFont="1" applyFill="1" applyBorder="1" applyAlignment="1">
      <alignment vertical="center" wrapText="1"/>
    </xf>
    <xf numFmtId="0" fontId="26" fillId="35" borderId="68" xfId="0" applyFont="1" applyFill="1" applyBorder="1" applyAlignment="1">
      <alignment vertical="center" wrapText="1"/>
    </xf>
    <xf numFmtId="3" fontId="24" fillId="35" borderId="11" xfId="0" applyNumberFormat="1" applyFont="1" applyFill="1" applyBorder="1" applyAlignment="1">
      <alignment horizontal="left" vertical="top" wrapText="1"/>
    </xf>
    <xf numFmtId="3" fontId="24" fillId="35" borderId="39" xfId="0" applyNumberFormat="1" applyFont="1" applyFill="1" applyBorder="1" applyAlignment="1">
      <alignment horizontal="left" vertical="top" wrapText="1"/>
    </xf>
    <xf numFmtId="170" fontId="24" fillId="35" borderId="45" xfId="0" applyNumberFormat="1" applyFont="1" applyFill="1" applyBorder="1" applyAlignment="1">
      <alignment vertical="center" wrapText="1"/>
    </xf>
    <xf numFmtId="4" fontId="24" fillId="35" borderId="12" xfId="0" applyNumberFormat="1" applyFont="1" applyFill="1" applyBorder="1" applyAlignment="1">
      <alignment vertical="center" wrapText="1"/>
    </xf>
    <xf numFmtId="10" fontId="24" fillId="35" borderId="40" xfId="0" applyNumberFormat="1" applyFont="1" applyFill="1" applyBorder="1" applyAlignment="1">
      <alignment vertical="center" wrapText="1"/>
    </xf>
    <xf numFmtId="3" fontId="24" fillId="35" borderId="29" xfId="0" applyNumberFormat="1" applyFont="1" applyFill="1" applyBorder="1" applyAlignment="1">
      <alignment horizontal="left" vertical="top" wrapText="1"/>
    </xf>
    <xf numFmtId="3" fontId="24" fillId="35" borderId="29" xfId="0" applyNumberFormat="1" applyFont="1" applyFill="1" applyBorder="1" applyAlignment="1">
      <alignment horizontal="center" vertical="center" wrapText="1"/>
    </xf>
    <xf numFmtId="49" fontId="24" fillId="35" borderId="29" xfId="0" applyNumberFormat="1" applyFont="1" applyFill="1" applyBorder="1" applyAlignment="1">
      <alignment horizontal="center" vertical="center" wrapText="1"/>
    </xf>
    <xf numFmtId="170" fontId="24" fillId="35" borderId="29" xfId="0" applyNumberFormat="1" applyFont="1" applyFill="1" applyBorder="1" applyAlignment="1">
      <alignment horizontal="right" vertical="center" wrapText="1"/>
    </xf>
    <xf numFmtId="170" fontId="24" fillId="35" borderId="29" xfId="0" applyNumberFormat="1" applyFont="1" applyFill="1" applyBorder="1" applyAlignment="1">
      <alignment horizontal="right" vertical="center"/>
    </xf>
    <xf numFmtId="170" fontId="24" fillId="35" borderId="29" xfId="42" applyNumberFormat="1" applyFont="1" applyFill="1" applyBorder="1" applyAlignment="1">
      <alignment horizontal="right" vertical="center"/>
    </xf>
    <xf numFmtId="170" fontId="24" fillId="35" borderId="29" xfId="0" applyNumberFormat="1" applyFont="1" applyFill="1" applyBorder="1" applyAlignment="1">
      <alignment vertical="center" wrapText="1"/>
    </xf>
    <xf numFmtId="170" fontId="24" fillId="35" borderId="29" xfId="0" applyNumberFormat="1" applyFont="1" applyFill="1" applyBorder="1" applyAlignment="1">
      <alignment vertical="center"/>
    </xf>
    <xf numFmtId="170" fontId="24" fillId="35" borderId="29" xfId="42" applyNumberFormat="1" applyFont="1" applyFill="1" applyBorder="1" applyAlignment="1">
      <alignment vertical="center"/>
    </xf>
    <xf numFmtId="4" fontId="24" fillId="35" borderId="29" xfId="0" applyNumberFormat="1" applyFont="1" applyFill="1" applyBorder="1" applyAlignment="1">
      <alignment vertical="center" wrapText="1"/>
    </xf>
    <xf numFmtId="10" fontId="24" fillId="35" borderId="41" xfId="0" applyNumberFormat="1" applyFont="1" applyFill="1" applyBorder="1" applyAlignment="1">
      <alignment vertical="center" wrapText="1"/>
    </xf>
    <xf numFmtId="0" fontId="24" fillId="35" borderId="68" xfId="0" applyFont="1" applyFill="1" applyBorder="1" applyAlignment="1">
      <alignment horizontal="center" wrapText="1"/>
    </xf>
    <xf numFmtId="49" fontId="24" fillId="35" borderId="68" xfId="0" applyNumberFormat="1" applyFont="1" applyFill="1" applyBorder="1" applyAlignment="1">
      <alignment horizontal="center" wrapText="1"/>
    </xf>
    <xf numFmtId="0" fontId="24" fillId="35" borderId="68" xfId="0" applyFont="1" applyFill="1" applyBorder="1" applyAlignment="1">
      <alignment horizontal="left" vertical="center" wrapText="1"/>
    </xf>
    <xf numFmtId="0" fontId="25" fillId="35" borderId="68" xfId="0" applyFont="1" applyFill="1" applyBorder="1" applyAlignment="1">
      <alignment horizontal="left" vertical="center" wrapText="1"/>
    </xf>
    <xf numFmtId="4" fontId="25" fillId="35" borderId="68" xfId="0" applyNumberFormat="1" applyFont="1" applyFill="1" applyBorder="1" applyAlignment="1">
      <alignment horizontal="center" vertical="center" wrapText="1"/>
    </xf>
    <xf numFmtId="10" fontId="25" fillId="35" borderId="68" xfId="0" applyNumberFormat="1" applyFont="1" applyFill="1" applyBorder="1" applyAlignment="1">
      <alignment horizontal="center" vertical="center" wrapText="1"/>
    </xf>
    <xf numFmtId="0" fontId="24" fillId="35" borderId="54" xfId="0" applyFont="1" applyFill="1" applyBorder="1" applyAlignment="1">
      <alignment horizontal="center"/>
    </xf>
    <xf numFmtId="41" fontId="24" fillId="35" borderId="0" xfId="0" applyNumberFormat="1" applyFont="1" applyFill="1" applyAlignment="1">
      <alignment horizontal="right" wrapText="1"/>
    </xf>
    <xf numFmtId="0" fontId="24" fillId="35" borderId="0" xfId="0" applyFont="1" applyFill="1" applyAlignment="1">
      <alignment horizontal="right" vertical="center"/>
    </xf>
    <xf numFmtId="4" fontId="24" fillId="35" borderId="0" xfId="0" applyNumberFormat="1" applyFont="1" applyFill="1" applyAlignment="1">
      <alignment vertical="center"/>
    </xf>
    <xf numFmtId="10" fontId="24" fillId="35" borderId="0" xfId="0" applyNumberFormat="1" applyFont="1" applyFill="1" applyAlignment="1">
      <alignment vertical="center"/>
    </xf>
    <xf numFmtId="49" fontId="25" fillId="35" borderId="24" xfId="0" applyNumberFormat="1" applyFont="1" applyFill="1" applyBorder="1" applyAlignment="1">
      <alignment horizontal="center" vertical="center" wrapText="1" shrinkToFit="1"/>
    </xf>
    <xf numFmtId="0" fontId="25" fillId="35" borderId="58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49" fontId="25" fillId="35" borderId="29" xfId="0" applyNumberFormat="1" applyFont="1" applyFill="1" applyBorder="1" applyAlignment="1">
      <alignment horizontal="center" vertical="center" wrapText="1"/>
    </xf>
    <xf numFmtId="10" fontId="25" fillId="35" borderId="29" xfId="0" applyNumberFormat="1" applyFont="1" applyFill="1" applyBorder="1" applyAlignment="1">
      <alignment vertical="center" wrapText="1"/>
    </xf>
    <xf numFmtId="170" fontId="24" fillId="35" borderId="53" xfId="0" applyNumberFormat="1" applyFont="1" applyFill="1" applyBorder="1" applyAlignment="1">
      <alignment horizontal="right" vertical="center" wrapText="1"/>
    </xf>
    <xf numFmtId="170" fontId="24" fillId="35" borderId="41" xfId="42" applyNumberFormat="1" applyFont="1" applyFill="1" applyBorder="1" applyAlignment="1">
      <alignment vertical="center"/>
    </xf>
    <xf numFmtId="170" fontId="24" fillId="35" borderId="55" xfId="0" applyNumberFormat="1" applyFont="1" applyFill="1" applyBorder="1" applyAlignment="1">
      <alignment vertical="center" wrapText="1"/>
    </xf>
    <xf numFmtId="183" fontId="25" fillId="35" borderId="13" xfId="0" applyNumberFormat="1" applyFont="1" applyFill="1" applyBorder="1" applyAlignment="1">
      <alignment horizontal="right" vertical="center" wrapText="1"/>
    </xf>
    <xf numFmtId="10" fontId="25" fillId="35" borderId="11" xfId="0" applyNumberFormat="1" applyFont="1" applyFill="1" applyBorder="1" applyAlignment="1">
      <alignment vertical="center" wrapText="1"/>
    </xf>
    <xf numFmtId="3" fontId="24" fillId="35" borderId="29" xfId="0" applyNumberFormat="1" applyFont="1" applyFill="1" applyBorder="1" applyAlignment="1">
      <alignment horizontal="left" vertical="center" wrapText="1"/>
    </xf>
    <xf numFmtId="0" fontId="24" fillId="35" borderId="29" xfId="0" applyFont="1" applyFill="1" applyBorder="1" applyAlignment="1">
      <alignment horizontal="center" vertical="center" wrapText="1"/>
    </xf>
    <xf numFmtId="4" fontId="24" fillId="35" borderId="71" xfId="0" applyNumberFormat="1" applyFont="1" applyFill="1" applyBorder="1" applyAlignment="1">
      <alignment vertical="center" wrapText="1"/>
    </xf>
    <xf numFmtId="4" fontId="25" fillId="35" borderId="11" xfId="0" applyNumberFormat="1" applyFont="1" applyFill="1" applyBorder="1" applyAlignment="1">
      <alignment horizontal="right" vertical="center" wrapText="1"/>
    </xf>
    <xf numFmtId="3" fontId="25" fillId="35" borderId="13" xfId="0" applyNumberFormat="1" applyFont="1" applyFill="1" applyBorder="1" applyAlignment="1">
      <alignment vertical="center" wrapText="1"/>
    </xf>
    <xf numFmtId="170" fontId="24" fillId="35" borderId="50" xfId="0" applyNumberFormat="1" applyFont="1" applyFill="1" applyBorder="1" applyAlignment="1">
      <alignment horizontal="right" vertical="center" wrapText="1"/>
    </xf>
    <xf numFmtId="3" fontId="24" fillId="35" borderId="29" xfId="0" applyNumberFormat="1" applyFont="1" applyFill="1" applyBorder="1" applyAlignment="1">
      <alignment vertical="center" wrapText="1"/>
    </xf>
    <xf numFmtId="170" fontId="24" fillId="35" borderId="71" xfId="42" applyNumberFormat="1" applyFont="1" applyFill="1" applyBorder="1" applyAlignment="1">
      <alignment vertical="center"/>
    </xf>
    <xf numFmtId="170" fontId="25" fillId="35" borderId="19" xfId="0" applyNumberFormat="1" applyFont="1" applyFill="1" applyBorder="1" applyAlignment="1">
      <alignment horizontal="right" vertical="center" wrapText="1"/>
    </xf>
    <xf numFmtId="170" fontId="25" fillId="35" borderId="59" xfId="0" applyNumberFormat="1" applyFont="1" applyFill="1" applyBorder="1" applyAlignment="1">
      <alignment vertical="center" wrapText="1"/>
    </xf>
    <xf numFmtId="10" fontId="25" fillId="35" borderId="41" xfId="0" applyNumberFormat="1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1"/>
  <sheetViews>
    <sheetView zoomScalePageLayoutView="0" workbookViewId="0" topLeftCell="D4">
      <selection activeCell="H115" sqref="H11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10" ht="12.75">
      <c r="A1" s="1"/>
      <c r="J1" t="s">
        <v>136</v>
      </c>
    </row>
    <row r="2" spans="1:14" ht="40.5" customHeight="1">
      <c r="A2" s="1"/>
      <c r="L2" s="313" t="s">
        <v>144</v>
      </c>
      <c r="M2" s="313"/>
      <c r="N2" s="313"/>
    </row>
    <row r="3" spans="1:15" s="7" customFormat="1" ht="40.5" customHeight="1">
      <c r="A3" s="317" t="s">
        <v>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58" t="s">
        <v>1</v>
      </c>
      <c r="J4" s="358"/>
      <c r="K4" s="359"/>
      <c r="L4" s="360"/>
      <c r="M4" s="360"/>
      <c r="N4" s="360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</row>
    <row r="5" spans="1:15" s="10" customFormat="1" ht="24.75" customHeight="1">
      <c r="A5" s="347" t="s">
        <v>2</v>
      </c>
      <c r="B5" s="350" t="s">
        <v>3</v>
      </c>
      <c r="C5" s="352" t="s">
        <v>4</v>
      </c>
      <c r="D5" s="354" t="s">
        <v>5</v>
      </c>
      <c r="E5" s="9" t="s">
        <v>6</v>
      </c>
      <c r="F5" s="337" t="s">
        <v>7</v>
      </c>
      <c r="G5" s="340" t="s">
        <v>8</v>
      </c>
      <c r="H5" s="329" t="s">
        <v>9</v>
      </c>
      <c r="I5" s="330"/>
      <c r="J5" s="343"/>
      <c r="K5" s="344" t="s">
        <v>10</v>
      </c>
      <c r="L5" s="329" t="s">
        <v>129</v>
      </c>
      <c r="M5" s="330"/>
      <c r="N5" s="331"/>
      <c r="O5" s="361" t="s">
        <v>11</v>
      </c>
    </row>
    <row r="6" spans="1:15" s="10" customFormat="1" ht="16.5" customHeight="1">
      <c r="A6" s="348"/>
      <c r="B6" s="351"/>
      <c r="C6" s="353"/>
      <c r="D6" s="355"/>
      <c r="E6" s="11" t="s">
        <v>12</v>
      </c>
      <c r="F6" s="338"/>
      <c r="G6" s="341"/>
      <c r="H6" s="364" t="s">
        <v>13</v>
      </c>
      <c r="I6" s="332" t="s">
        <v>14</v>
      </c>
      <c r="J6" s="333"/>
      <c r="K6" s="345"/>
      <c r="L6" s="334" t="s">
        <v>13</v>
      </c>
      <c r="M6" s="332" t="s">
        <v>14</v>
      </c>
      <c r="N6" s="336"/>
      <c r="O6" s="362"/>
    </row>
    <row r="7" spans="1:15" s="10" customFormat="1" ht="40.5" customHeight="1" thickBot="1">
      <c r="A7" s="349"/>
      <c r="B7" s="351"/>
      <c r="C7" s="353"/>
      <c r="D7" s="356"/>
      <c r="E7" s="12" t="s">
        <v>15</v>
      </c>
      <c r="F7" s="339"/>
      <c r="G7" s="342"/>
      <c r="H7" s="365"/>
      <c r="I7" s="13" t="s">
        <v>16</v>
      </c>
      <c r="J7" s="13" t="s">
        <v>17</v>
      </c>
      <c r="K7" s="346"/>
      <c r="L7" s="335"/>
      <c r="M7" s="13" t="s">
        <v>16</v>
      </c>
      <c r="N7" s="14" t="s">
        <v>18</v>
      </c>
      <c r="O7" s="363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320" t="s">
        <v>19</v>
      </c>
      <c r="B9" s="321"/>
      <c r="C9" s="321"/>
      <c r="D9" s="321"/>
      <c r="E9" s="322"/>
      <c r="F9" s="25">
        <f>SUBTOTAL(9,F15:F110)</f>
        <v>73732941.92</v>
      </c>
      <c r="G9" s="25">
        <f>SUBTOTAL(9,G15:G110)</f>
        <v>24686685.860000003</v>
      </c>
      <c r="H9" s="25">
        <f>SUBTOTAL(9,H15:H113)</f>
        <v>30307256</v>
      </c>
      <c r="I9" s="25">
        <f aca="true" t="shared" si="0" ref="I9:N9">SUBTOTAL(9,I15:I113)</f>
        <v>29410342.7</v>
      </c>
      <c r="J9" s="25">
        <f t="shared" si="0"/>
        <v>896913.3</v>
      </c>
      <c r="K9" s="25">
        <f t="shared" si="0"/>
        <v>216800</v>
      </c>
      <c r="L9" s="25">
        <f t="shared" si="0"/>
        <v>30524056</v>
      </c>
      <c r="M9" s="25">
        <f t="shared" si="0"/>
        <v>28121143</v>
      </c>
      <c r="N9" s="287">
        <f t="shared" si="0"/>
        <v>2402913</v>
      </c>
      <c r="O9" s="27" t="e">
        <f>SUBTOTAL(9,O15:O110)</f>
        <v>#REF!</v>
      </c>
    </row>
    <row r="10" spans="1:15" s="35" customFormat="1" ht="28.5" customHeight="1" thickBot="1">
      <c r="A10" s="323" t="s">
        <v>20</v>
      </c>
      <c r="B10" s="324"/>
      <c r="C10" s="325"/>
      <c r="D10" s="29"/>
      <c r="E10" s="30"/>
      <c r="F10" s="31">
        <f aca="true" t="shared" si="1" ref="F10:N10">SUBTOTAL(9,F15:F103)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215000</v>
      </c>
      <c r="L10" s="26">
        <f t="shared" si="1"/>
        <v>30422256</v>
      </c>
      <c r="M10" s="32">
        <f t="shared" si="1"/>
        <v>28019343</v>
      </c>
      <c r="N10" s="33">
        <f t="shared" si="1"/>
        <v>2402913</v>
      </c>
      <c r="O10" s="34" t="e">
        <f>SUBTOTAL(9,O15:O99)</f>
        <v>#REF!</v>
      </c>
    </row>
    <row r="11" spans="1:15" s="35" customFormat="1" ht="28.5" customHeight="1" thickBot="1">
      <c r="A11" s="326" t="s">
        <v>21</v>
      </c>
      <c r="B11" s="327"/>
      <c r="C11" s="328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100000</v>
      </c>
      <c r="L11" s="39">
        <f t="shared" si="2"/>
        <v>19922256</v>
      </c>
      <c r="M11" s="39">
        <f t="shared" si="2"/>
        <v>17519343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>SUBTOTAL(9,H15:H27)</f>
        <v>5332826</v>
      </c>
      <c r="I12" s="31">
        <f aca="true" t="shared" si="3" ref="I12:N12">SUBTOTAL(9,I15:I27)</f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SUBTOTAL(9,O14:O115)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>SUBTOTAL(9,H15:H27)</f>
        <v>5332826</v>
      </c>
      <c r="I13" s="31">
        <f aca="true" t="shared" si="4" ref="I13:N13">SUBTOTAL(9,I15:I27)</f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SUBTOTAL(9,O14:O115)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SUBTOTAL(9,O15:O115)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SUBTOTAL(9,O19:O115)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6">I19+J19</f>
        <v>3299826</v>
      </c>
      <c r="I19" s="106">
        <v>2402912.7</v>
      </c>
      <c r="J19" s="108">
        <v>896913.3</v>
      </c>
      <c r="K19" s="70">
        <f>L19-H19</f>
        <v>0</v>
      </c>
      <c r="L19" s="71">
        <f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aca="true" t="shared" si="8" ref="K20:K25">L20-H20</f>
        <v>0</v>
      </c>
      <c r="L20" s="71">
        <f aca="true" t="shared" si="9" ref="L20:L25">M20+N20</f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>L26-H26</f>
        <v>30000</v>
      </c>
      <c r="L26" s="71">
        <f>M26+N26</f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>I27+J27</f>
        <v>0</v>
      </c>
      <c r="I27" s="67">
        <v>0</v>
      </c>
      <c r="J27" s="69">
        <v>0</v>
      </c>
      <c r="K27" s="262">
        <f>L27-H27</f>
        <v>15000</v>
      </c>
      <c r="L27" s="71">
        <f>M27+N27</f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SUBTOTAL(9,H30:H48)</f>
        <v>4365000</v>
      </c>
      <c r="I28" s="31">
        <f aca="true" t="shared" si="10" ref="I28:N28">SUBTOTAL(9,I30:I48)</f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SUBTOTAL(9,H30:H48)</f>
        <v>4365000</v>
      </c>
      <c r="I29" s="118">
        <f aca="true" t="shared" si="11" ref="I29:N29">SUBTOTAL(9,I30:I48)</f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3">I30+J30</f>
        <v>90000</v>
      </c>
      <c r="I30" s="67">
        <v>90000</v>
      </c>
      <c r="J30" s="69">
        <v>0</v>
      </c>
      <c r="K30" s="236">
        <f>L30-H30</f>
        <v>0</v>
      </c>
      <c r="L30" s="71">
        <f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aca="true" t="shared" si="13" ref="K31:K43">L31-H31</f>
        <v>0</v>
      </c>
      <c r="L31" s="71">
        <f aca="true" t="shared" si="14" ref="L31:L43">M31+N31</f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>I44+J44</f>
        <v>0</v>
      </c>
      <c r="I44" s="67">
        <v>0</v>
      </c>
      <c r="J44" s="69">
        <v>0</v>
      </c>
      <c r="K44" s="70">
        <f>L44-H44</f>
        <v>50000</v>
      </c>
      <c r="L44" s="71">
        <f>M44+N44</f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>I45+J45</f>
        <v>0</v>
      </c>
      <c r="I45" s="67">
        <v>0</v>
      </c>
      <c r="J45" s="69">
        <v>0</v>
      </c>
      <c r="K45" s="70">
        <f>L45-H45</f>
        <v>30000</v>
      </c>
      <c r="L45" s="71">
        <f>M45+N45</f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>I46+J46</f>
        <v>0</v>
      </c>
      <c r="I46" s="67">
        <v>0</v>
      </c>
      <c r="J46" s="69">
        <v>0</v>
      </c>
      <c r="K46" s="70">
        <f>L46-H46</f>
        <v>30000</v>
      </c>
      <c r="L46" s="71">
        <f>M46+N46</f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>I47+J47</f>
        <v>0</v>
      </c>
      <c r="I47" s="67">
        <v>0</v>
      </c>
      <c r="J47" s="69">
        <v>0</v>
      </c>
      <c r="K47" s="70">
        <f>L47-H47</f>
        <v>50000</v>
      </c>
      <c r="L47" s="71">
        <f>M47+N47</f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31</v>
      </c>
      <c r="B48" s="126"/>
      <c r="C48" s="127" t="s">
        <v>141</v>
      </c>
      <c r="D48" s="65" t="s">
        <v>27</v>
      </c>
      <c r="E48" s="66"/>
      <c r="F48" s="67"/>
      <c r="G48" s="68"/>
      <c r="H48" s="67">
        <f>I48+J48</f>
        <v>0</v>
      </c>
      <c r="I48" s="67">
        <v>0</v>
      </c>
      <c r="J48" s="69">
        <v>0</v>
      </c>
      <c r="K48" s="70">
        <f>L48-H48</f>
        <v>20000</v>
      </c>
      <c r="L48" s="71">
        <f>M48+N48</f>
        <v>20000</v>
      </c>
      <c r="M48" s="72">
        <v>20000</v>
      </c>
      <c r="N48" s="73">
        <v>0</v>
      </c>
      <c r="O48" s="129"/>
    </row>
    <row r="49" spans="1:15" s="113" customFormat="1" ht="35.25" customHeight="1" thickBot="1">
      <c r="A49" s="131"/>
      <c r="B49" s="132" t="s">
        <v>60</v>
      </c>
      <c r="C49" s="111" t="s">
        <v>61</v>
      </c>
      <c r="D49" s="111"/>
      <c r="E49" s="112"/>
      <c r="F49" s="31">
        <f>SUBTOTAL(9,F51:F52)</f>
        <v>2718000</v>
      </c>
      <c r="G49" s="31">
        <f>SUBTOTAL(9,G51:G52)</f>
        <v>118000</v>
      </c>
      <c r="H49" s="31">
        <f>SUBTOTAL(9,H51:H52)</f>
        <v>600000</v>
      </c>
      <c r="I49" s="31">
        <f aca="true" t="shared" si="15" ref="I49:N49">SUBTOTAL(9,I51:I52)</f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>SUBTOTAL(9,F51:F52)</f>
        <v>2718000</v>
      </c>
      <c r="G50" s="135">
        <f>SUBTOTAL(9,G51:G52)</f>
        <v>118000</v>
      </c>
      <c r="H50" s="135">
        <f>SUBTOTAL(9,H51:H52)</f>
        <v>600000</v>
      </c>
      <c r="I50" s="135">
        <f aca="true" t="shared" si="16" ref="I50:N50">SUBTOTAL(9,I51:I52)</f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7.5" customHeight="1">
      <c r="A51" s="62">
        <v>32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33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130000</v>
      </c>
      <c r="L53" s="152">
        <f t="shared" si="17"/>
        <v>130000</v>
      </c>
      <c r="M53" s="153">
        <f t="shared" si="17"/>
        <v>130000</v>
      </c>
      <c r="N53" s="154">
        <f t="shared" si="17"/>
        <v>0</v>
      </c>
      <c r="O53" s="155"/>
    </row>
    <row r="54" spans="1:15" s="142" customFormat="1" ht="13.5" hidden="1" thickBot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130000</v>
      </c>
      <c r="L54" s="161">
        <f t="shared" si="18"/>
        <v>130000</v>
      </c>
      <c r="M54" s="160">
        <f t="shared" si="18"/>
        <v>130000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130000</v>
      </c>
      <c r="L55" s="166">
        <f>M55+N55</f>
        <v>130000</v>
      </c>
      <c r="M55" s="167">
        <v>130000</v>
      </c>
      <c r="N55" s="168">
        <v>0</v>
      </c>
      <c r="O55" s="155"/>
    </row>
    <row r="56" spans="1:15" s="113" customFormat="1" ht="39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9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34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33.7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9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35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7.75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9.25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>SUBTOTAL(9,H64:H67)</f>
        <v>5784430</v>
      </c>
      <c r="I63" s="135">
        <f aca="true" t="shared" si="20" ref="I63:N63">SUBTOTAL(9,I64:I67)</f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36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37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38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39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40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41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42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33.75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43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44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57" thickBot="1">
      <c r="A78" s="62">
        <v>45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326" t="s">
        <v>105</v>
      </c>
      <c r="B79" s="327"/>
      <c r="C79" s="328"/>
      <c r="D79" s="36"/>
      <c r="E79" s="37"/>
      <c r="F79" s="38">
        <f aca="true" t="shared" si="24" ref="F79:N79">SUBTOTAL(9,F82:F103)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115000</v>
      </c>
      <c r="L79" s="39">
        <f t="shared" si="24"/>
        <v>10500000</v>
      </c>
      <c r="M79" s="39">
        <f t="shared" si="24"/>
        <v>10500000</v>
      </c>
      <c r="N79" s="40">
        <f t="shared" si="24"/>
        <v>0</v>
      </c>
      <c r="O79" s="193">
        <f>SUBTOTAL(9,O82:O99)</f>
        <v>-100000</v>
      </c>
    </row>
    <row r="80" spans="1:15" s="113" customFormat="1" ht="27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23.25" customHeight="1">
      <c r="A82" s="194">
        <v>46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9.25" customHeight="1">
      <c r="A84" s="204">
        <v>47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29.25" customHeight="1" thickBot="1">
      <c r="A85" s="204">
        <v>48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7.75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9.25" customHeight="1">
      <c r="A87" s="134"/>
      <c r="B87" s="115" t="s">
        <v>82</v>
      </c>
      <c r="C87" s="116" t="s">
        <v>83</v>
      </c>
      <c r="D87" s="116"/>
      <c r="E87" s="117"/>
      <c r="F87" s="135">
        <f>SUBTOTAL(9,F88:F88)</f>
        <v>300000</v>
      </c>
      <c r="G87" s="135">
        <f>SUBTOTAL(9,G88:G88)</f>
        <v>0</v>
      </c>
      <c r="H87" s="135">
        <f>SUBTOTAL(9,H88:H88)</f>
        <v>300000</v>
      </c>
      <c r="I87" s="135">
        <f aca="true" t="shared" si="29" ref="I87:N87">SUBTOTAL(9,I88:I88)</f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SUBTOTAL(9,O88:O90)</f>
        <v>-100000</v>
      </c>
    </row>
    <row r="88" spans="1:15" s="61" customFormat="1" ht="18.75" customHeight="1" thickBot="1">
      <c r="A88" s="62">
        <v>49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27.75" customHeight="1" thickBot="1">
      <c r="A89" s="109"/>
      <c r="B89" s="132" t="s">
        <v>91</v>
      </c>
      <c r="C89" s="111" t="s">
        <v>92</v>
      </c>
      <c r="D89" s="111"/>
      <c r="E89" s="112"/>
      <c r="F89" s="31">
        <f aca="true" t="shared" si="30" ref="F89:O89">SUBTOTAL(9,F91)</f>
        <v>7000000</v>
      </c>
      <c r="G89" s="31">
        <f t="shared" si="30"/>
        <v>0</v>
      </c>
      <c r="H89" s="31">
        <f t="shared" si="30"/>
        <v>7000000</v>
      </c>
      <c r="I89" s="31">
        <f t="shared" si="30"/>
        <v>7000000</v>
      </c>
      <c r="J89" s="31">
        <f t="shared" si="30"/>
        <v>0</v>
      </c>
      <c r="K89" s="32">
        <f t="shared" si="30"/>
        <v>0</v>
      </c>
      <c r="L89" s="26">
        <f t="shared" si="30"/>
        <v>7000000</v>
      </c>
      <c r="M89" s="32">
        <f t="shared" si="30"/>
        <v>7000000</v>
      </c>
      <c r="N89" s="33">
        <f t="shared" si="30"/>
        <v>0</v>
      </c>
      <c r="O89" s="34">
        <f t="shared" si="30"/>
        <v>0</v>
      </c>
    </row>
    <row r="90" spans="1:15" s="123" customFormat="1" ht="29.25" customHeight="1" thickBot="1">
      <c r="A90" s="210"/>
      <c r="B90" s="211" t="s">
        <v>115</v>
      </c>
      <c r="C90" s="212" t="s">
        <v>116</v>
      </c>
      <c r="D90" s="212"/>
      <c r="E90" s="30"/>
      <c r="F90" s="31">
        <f aca="true" t="shared" si="31" ref="F90:O90">SUBTOTAL(9,F91)</f>
        <v>7000000</v>
      </c>
      <c r="G90" s="31">
        <f t="shared" si="31"/>
        <v>0</v>
      </c>
      <c r="H90" s="31">
        <f t="shared" si="31"/>
        <v>7000000</v>
      </c>
      <c r="I90" s="31">
        <f t="shared" si="31"/>
        <v>7000000</v>
      </c>
      <c r="J90" s="31">
        <f t="shared" si="31"/>
        <v>0</v>
      </c>
      <c r="K90" s="32">
        <f t="shared" si="31"/>
        <v>0</v>
      </c>
      <c r="L90" s="26">
        <f t="shared" si="31"/>
        <v>7000000</v>
      </c>
      <c r="M90" s="32">
        <f t="shared" si="31"/>
        <v>7000000</v>
      </c>
      <c r="N90" s="33">
        <f t="shared" si="31"/>
        <v>0</v>
      </c>
      <c r="O90" s="122">
        <f t="shared" si="31"/>
        <v>0</v>
      </c>
    </row>
    <row r="91" spans="1:15" s="198" customFormat="1" ht="58.5" customHeight="1" thickBot="1">
      <c r="A91" s="213">
        <v>50</v>
      </c>
      <c r="B91" s="214"/>
      <c r="C91" s="103" t="s">
        <v>117</v>
      </c>
      <c r="D91" s="104" t="s">
        <v>118</v>
      </c>
      <c r="E91" s="105" t="s">
        <v>28</v>
      </c>
      <c r="F91" s="106">
        <v>7000000</v>
      </c>
      <c r="G91" s="107">
        <v>0</v>
      </c>
      <c r="H91" s="106">
        <f>I91+J91</f>
        <v>7000000</v>
      </c>
      <c r="I91" s="106">
        <v>7000000</v>
      </c>
      <c r="J91" s="108">
        <v>0</v>
      </c>
      <c r="K91" s="272">
        <f>L91-H91</f>
        <v>0</v>
      </c>
      <c r="L91" s="269">
        <f>SUM(M91:N91)</f>
        <v>7000000</v>
      </c>
      <c r="M91" s="270">
        <v>7000000</v>
      </c>
      <c r="N91" s="273">
        <v>0</v>
      </c>
      <c r="O91" s="197"/>
    </row>
    <row r="92" spans="1:15" s="174" customFormat="1" ht="27.75" customHeight="1" hidden="1" thickBot="1">
      <c r="A92" s="215"/>
      <c r="B92" s="216" t="s">
        <v>80</v>
      </c>
      <c r="C92" s="217" t="s">
        <v>81</v>
      </c>
      <c r="D92" s="217"/>
      <c r="E92" s="218"/>
      <c r="F92" s="219">
        <f aca="true" t="shared" si="32" ref="F92:O92">SUBTOTAL(9,F94:F99)</f>
        <v>0</v>
      </c>
      <c r="G92" s="219">
        <f t="shared" si="32"/>
        <v>0</v>
      </c>
      <c r="H92" s="219">
        <f t="shared" si="32"/>
        <v>0</v>
      </c>
      <c r="I92" s="219">
        <f t="shared" si="32"/>
        <v>0</v>
      </c>
      <c r="J92" s="219">
        <f t="shared" si="32"/>
        <v>0</v>
      </c>
      <c r="K92" s="32">
        <f t="shared" si="32"/>
        <v>0</v>
      </c>
      <c r="L92" s="26">
        <f t="shared" si="32"/>
        <v>0</v>
      </c>
      <c r="M92" s="32">
        <f t="shared" si="32"/>
        <v>0</v>
      </c>
      <c r="N92" s="33">
        <f t="shared" si="32"/>
        <v>0</v>
      </c>
      <c r="O92" s="220">
        <f t="shared" si="32"/>
        <v>0</v>
      </c>
    </row>
    <row r="93" spans="1:15" s="123" customFormat="1" ht="29.25" customHeight="1" hidden="1">
      <c r="A93" s="221"/>
      <c r="B93" s="222" t="s">
        <v>82</v>
      </c>
      <c r="C93" s="223" t="s">
        <v>83</v>
      </c>
      <c r="D93" s="223"/>
      <c r="E93" s="224"/>
      <c r="F93" s="225">
        <f aca="true" t="shared" si="33" ref="F93:O93">SUBTOTAL(9,F94:F95)</f>
        <v>0</v>
      </c>
      <c r="G93" s="225">
        <f t="shared" si="33"/>
        <v>0</v>
      </c>
      <c r="H93" s="225">
        <f t="shared" si="33"/>
        <v>0</v>
      </c>
      <c r="I93" s="225">
        <f t="shared" si="33"/>
        <v>0</v>
      </c>
      <c r="J93" s="225">
        <f t="shared" si="33"/>
        <v>0</v>
      </c>
      <c r="K93" s="177">
        <f t="shared" si="33"/>
        <v>0</v>
      </c>
      <c r="L93" s="178">
        <f t="shared" si="33"/>
        <v>0</v>
      </c>
      <c r="M93" s="177">
        <f t="shared" si="33"/>
        <v>0</v>
      </c>
      <c r="N93" s="179">
        <f t="shared" si="33"/>
        <v>0</v>
      </c>
      <c r="O93" s="226">
        <f t="shared" si="33"/>
        <v>0</v>
      </c>
    </row>
    <row r="94" spans="1:15" s="229" customFormat="1" ht="22.5" customHeight="1" hidden="1">
      <c r="A94" s="227">
        <v>51</v>
      </c>
      <c r="B94" s="125"/>
      <c r="C94" s="64" t="s">
        <v>119</v>
      </c>
      <c r="D94" s="64"/>
      <c r="E94" s="66"/>
      <c r="F94" s="67"/>
      <c r="G94" s="68"/>
      <c r="H94" s="67">
        <f>I94+J94</f>
        <v>0</v>
      </c>
      <c r="I94" s="67"/>
      <c r="J94" s="228"/>
      <c r="K94" s="196"/>
      <c r="L94" s="71"/>
      <c r="M94" s="72"/>
      <c r="N94" s="73"/>
      <c r="O94" s="197"/>
    </row>
    <row r="95" spans="1:15" s="229" customFormat="1" ht="23.25" customHeight="1" hidden="1" thickBot="1">
      <c r="A95" s="230">
        <v>52</v>
      </c>
      <c r="B95" s="169"/>
      <c r="C95" s="64" t="s">
        <v>119</v>
      </c>
      <c r="D95" s="64"/>
      <c r="E95" s="66"/>
      <c r="F95" s="67"/>
      <c r="G95" s="176"/>
      <c r="H95" s="67">
        <f>I95+J95</f>
        <v>0</v>
      </c>
      <c r="I95" s="67"/>
      <c r="J95" s="228"/>
      <c r="K95" s="196"/>
      <c r="L95" s="71"/>
      <c r="M95" s="72"/>
      <c r="N95" s="73"/>
      <c r="O95" s="197"/>
    </row>
    <row r="96" spans="1:15" s="123" customFormat="1" ht="29.25" customHeight="1" hidden="1">
      <c r="A96" s="231"/>
      <c r="B96" s="115" t="s">
        <v>120</v>
      </c>
      <c r="C96" s="116" t="s">
        <v>121</v>
      </c>
      <c r="D96" s="116"/>
      <c r="E96" s="117"/>
      <c r="F96" s="118">
        <f aca="true" t="shared" si="34" ref="F96:O96">SUBTOTAL(9,F97)</f>
        <v>0</v>
      </c>
      <c r="G96" s="118">
        <f t="shared" si="34"/>
        <v>0</v>
      </c>
      <c r="H96" s="118">
        <f t="shared" si="34"/>
        <v>0</v>
      </c>
      <c r="I96" s="118">
        <f t="shared" si="34"/>
        <v>0</v>
      </c>
      <c r="J96" s="118">
        <f t="shared" si="34"/>
        <v>0</v>
      </c>
      <c r="K96" s="119">
        <f t="shared" si="34"/>
        <v>0</v>
      </c>
      <c r="L96" s="120">
        <f t="shared" si="34"/>
        <v>0</v>
      </c>
      <c r="M96" s="119">
        <f t="shared" si="34"/>
        <v>0</v>
      </c>
      <c r="N96" s="121">
        <f t="shared" si="34"/>
        <v>0</v>
      </c>
      <c r="O96" s="122">
        <f t="shared" si="34"/>
        <v>0</v>
      </c>
    </row>
    <row r="97" spans="1:15" s="229" customFormat="1" ht="12.75" customHeight="1" hidden="1">
      <c r="A97" s="230">
        <v>53</v>
      </c>
      <c r="B97" s="169"/>
      <c r="C97" s="232" t="s">
        <v>122</v>
      </c>
      <c r="D97" s="232"/>
      <c r="E97" s="66"/>
      <c r="F97" s="67"/>
      <c r="G97" s="176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123" customFormat="1" ht="29.25" customHeight="1" hidden="1">
      <c r="A98" s="221"/>
      <c r="B98" s="222" t="s">
        <v>87</v>
      </c>
      <c r="C98" s="223" t="s">
        <v>88</v>
      </c>
      <c r="D98" s="223"/>
      <c r="E98" s="224" t="s">
        <v>123</v>
      </c>
      <c r="F98" s="225">
        <f aca="true" t="shared" si="35" ref="F98:O98">SUBTOTAL(9,F99:F99)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13.5" customHeight="1" hidden="1" thickBot="1">
      <c r="A99" s="230"/>
      <c r="B99" s="169"/>
      <c r="C99" s="76"/>
      <c r="D99" s="76"/>
      <c r="E99" s="77"/>
      <c r="F99" s="78"/>
      <c r="G99" s="79"/>
      <c r="H99" s="78">
        <f>SUM(I99:J99)</f>
        <v>0</v>
      </c>
      <c r="I99" s="78"/>
      <c r="J99" s="233">
        <v>0</v>
      </c>
      <c r="K99" s="234">
        <f>L99-H99</f>
        <v>0</v>
      </c>
      <c r="L99" s="138">
        <f>SUM(M99:N99)</f>
        <v>0</v>
      </c>
      <c r="M99" s="139"/>
      <c r="N99" s="168">
        <v>0</v>
      </c>
      <c r="O99" s="197"/>
    </row>
    <row r="100" spans="1:15" s="174" customFormat="1" ht="27.75" customHeight="1" hidden="1" thickBot="1">
      <c r="A100" s="235"/>
      <c r="B100" s="132" t="s">
        <v>97</v>
      </c>
      <c r="C100" s="111" t="s">
        <v>98</v>
      </c>
      <c r="D100" s="111"/>
      <c r="E100" s="112"/>
      <c r="F100" s="31">
        <f>SUBTOTAL(9,F102:F103)</f>
        <v>0</v>
      </c>
      <c r="G100" s="31">
        <f>SUBTOTAL(9,G102:G103)</f>
        <v>0</v>
      </c>
      <c r="H100" s="31">
        <f>SUBTOTAL(9,H102:H103)</f>
        <v>0</v>
      </c>
      <c r="I100" s="31">
        <f aca="true" t="shared" si="36" ref="I100:N100">SUBTOTAL(9,I102:I103)</f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288">
        <f t="shared" si="36"/>
        <v>0</v>
      </c>
      <c r="O100" s="220"/>
    </row>
    <row r="101" spans="1:15" s="123" customFormat="1" ht="29.25" customHeight="1" hidden="1">
      <c r="A101" s="231"/>
      <c r="B101" s="115" t="s">
        <v>99</v>
      </c>
      <c r="C101" s="116" t="s">
        <v>100</v>
      </c>
      <c r="D101" s="116"/>
      <c r="E101" s="117"/>
      <c r="F101" s="225">
        <f aca="true" t="shared" si="37" ref="F101:N101">SUBTOTAL(9,F102:F103)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19">
        <f t="shared" si="37"/>
        <v>0</v>
      </c>
      <c r="L101" s="120">
        <f t="shared" si="37"/>
        <v>0</v>
      </c>
      <c r="M101" s="119">
        <f t="shared" si="37"/>
        <v>0</v>
      </c>
      <c r="N101" s="121">
        <f t="shared" si="37"/>
        <v>0</v>
      </c>
      <c r="O101" s="122"/>
    </row>
    <row r="102" spans="1:15" s="61" customFormat="1" ht="12.75" customHeight="1" hidden="1">
      <c r="A102" s="227">
        <v>54</v>
      </c>
      <c r="B102" s="124"/>
      <c r="C102" s="127"/>
      <c r="D102" s="127"/>
      <c r="E102" s="66"/>
      <c r="F102" s="67"/>
      <c r="G102" s="68"/>
      <c r="H102" s="67">
        <f>I102+J102</f>
        <v>0</v>
      </c>
      <c r="I102" s="67"/>
      <c r="J102" s="69">
        <v>0</v>
      </c>
      <c r="K102" s="236">
        <f>L102-H102</f>
        <v>0</v>
      </c>
      <c r="L102" s="71">
        <f>M102+N102</f>
        <v>0</v>
      </c>
      <c r="M102" s="72">
        <v>0</v>
      </c>
      <c r="N102" s="73">
        <v>0</v>
      </c>
      <c r="O102" s="74"/>
    </row>
    <row r="103" spans="1:15" s="247" customFormat="1" ht="12" customHeight="1" hidden="1" thickBot="1">
      <c r="A103" s="237">
        <v>55</v>
      </c>
      <c r="B103" s="238"/>
      <c r="C103" s="239"/>
      <c r="D103" s="239"/>
      <c r="E103" s="239"/>
      <c r="F103" s="240"/>
      <c r="G103" s="241"/>
      <c r="H103" s="242">
        <f>I103+J103</f>
        <v>0</v>
      </c>
      <c r="I103" s="242"/>
      <c r="J103" s="242">
        <v>0</v>
      </c>
      <c r="K103" s="243">
        <f>L103-H103</f>
        <v>0</v>
      </c>
      <c r="L103" s="244">
        <f>M103+N103</f>
        <v>0</v>
      </c>
      <c r="M103" s="245">
        <v>0</v>
      </c>
      <c r="N103" s="246">
        <v>0</v>
      </c>
      <c r="O103" s="24"/>
    </row>
    <row r="104" spans="1:15" s="123" customFormat="1" ht="29.25" customHeight="1" thickBot="1">
      <c r="A104" s="314" t="s">
        <v>124</v>
      </c>
      <c r="B104" s="315"/>
      <c r="C104" s="316"/>
      <c r="D104" s="53"/>
      <c r="E104" s="37"/>
      <c r="F104" s="38">
        <f>SUBTOTAL(9,F107:F110)</f>
        <v>550000</v>
      </c>
      <c r="G104" s="38">
        <f>SUBTOTAL(9,G107:G110)</f>
        <v>450000</v>
      </c>
      <c r="H104" s="38">
        <f>SUBTOTAL(9,H107:H113)</f>
        <v>100000</v>
      </c>
      <c r="I104" s="38">
        <f aca="true" t="shared" si="38" ref="I104:N104">SUBTOTAL(9,I107:I113)</f>
        <v>100000</v>
      </c>
      <c r="J104" s="38">
        <f t="shared" si="38"/>
        <v>0</v>
      </c>
      <c r="K104" s="38">
        <f t="shared" si="38"/>
        <v>1800</v>
      </c>
      <c r="L104" s="38">
        <f t="shared" si="38"/>
        <v>101800</v>
      </c>
      <c r="M104" s="38">
        <f t="shared" si="38"/>
        <v>101800</v>
      </c>
      <c r="N104" s="293">
        <f t="shared" si="38"/>
        <v>0</v>
      </c>
      <c r="O104" s="248">
        <f>SUBTOTAL(9,O107:O110)</f>
        <v>0</v>
      </c>
    </row>
    <row r="105" spans="1:15" s="174" customFormat="1" ht="27.75" customHeight="1" hidden="1" thickBot="1">
      <c r="A105" s="235"/>
      <c r="B105" s="132" t="s">
        <v>22</v>
      </c>
      <c r="C105" s="111" t="s">
        <v>23</v>
      </c>
      <c r="D105" s="111"/>
      <c r="E105" s="112"/>
      <c r="F105" s="31">
        <f aca="true" t="shared" si="39" ref="F105:O105">SUBTOTAL(9,F107)</f>
        <v>0</v>
      </c>
      <c r="G105" s="31">
        <f t="shared" si="39"/>
        <v>0</v>
      </c>
      <c r="H105" s="31">
        <f t="shared" si="39"/>
        <v>0</v>
      </c>
      <c r="I105" s="31">
        <f t="shared" si="39"/>
        <v>0</v>
      </c>
      <c r="J105" s="31">
        <f t="shared" si="39"/>
        <v>0</v>
      </c>
      <c r="K105" s="32">
        <f t="shared" si="39"/>
        <v>0</v>
      </c>
      <c r="L105" s="26">
        <f t="shared" si="39"/>
        <v>0</v>
      </c>
      <c r="M105" s="32">
        <f t="shared" si="39"/>
        <v>0</v>
      </c>
      <c r="N105" s="33">
        <f t="shared" si="39"/>
        <v>0</v>
      </c>
      <c r="O105" s="34">
        <f t="shared" si="39"/>
        <v>0</v>
      </c>
    </row>
    <row r="106" spans="1:15" s="123" customFormat="1" ht="55.5" customHeight="1" hidden="1">
      <c r="A106" s="199"/>
      <c r="B106" s="200" t="s">
        <v>24</v>
      </c>
      <c r="C106" s="201" t="s">
        <v>125</v>
      </c>
      <c r="D106" s="201"/>
      <c r="E106" s="202"/>
      <c r="F106" s="203">
        <f aca="true" t="shared" si="40" ref="F106:O106">SUBTOTAL(9,F107)</f>
        <v>0</v>
      </c>
      <c r="G106" s="203">
        <f t="shared" si="40"/>
        <v>0</v>
      </c>
      <c r="H106" s="203">
        <f t="shared" si="40"/>
        <v>0</v>
      </c>
      <c r="I106" s="203">
        <f t="shared" si="40"/>
        <v>0</v>
      </c>
      <c r="J106" s="203">
        <f t="shared" si="40"/>
        <v>0</v>
      </c>
      <c r="K106" s="249">
        <f t="shared" si="40"/>
        <v>0</v>
      </c>
      <c r="L106" s="250">
        <f t="shared" si="40"/>
        <v>0</v>
      </c>
      <c r="M106" s="249">
        <f t="shared" si="40"/>
        <v>0</v>
      </c>
      <c r="N106" s="251">
        <f t="shared" si="40"/>
        <v>0</v>
      </c>
      <c r="O106" s="209">
        <f t="shared" si="40"/>
        <v>0</v>
      </c>
    </row>
    <row r="107" spans="1:15" s="229" customFormat="1" ht="13.5" customHeight="1" hidden="1" thickBot="1">
      <c r="A107" s="252"/>
      <c r="B107" s="253"/>
      <c r="C107" s="64"/>
      <c r="D107" s="64"/>
      <c r="E107" s="66"/>
      <c r="F107" s="67"/>
      <c r="G107" s="176"/>
      <c r="H107" s="67">
        <f>I107+J107</f>
        <v>0</v>
      </c>
      <c r="I107" s="67"/>
      <c r="J107" s="228">
        <v>0</v>
      </c>
      <c r="K107" s="196">
        <f>L107-H107</f>
        <v>0</v>
      </c>
      <c r="L107" s="71">
        <f>M107+N107</f>
        <v>0</v>
      </c>
      <c r="M107" s="72"/>
      <c r="N107" s="168">
        <v>0</v>
      </c>
      <c r="O107" s="197">
        <f>F107-G107-L107</f>
        <v>0</v>
      </c>
    </row>
    <row r="108" spans="1:15" s="113" customFormat="1" ht="29.25" customHeight="1" thickBot="1">
      <c r="A108" s="254"/>
      <c r="B108" s="110" t="s">
        <v>42</v>
      </c>
      <c r="C108" s="111" t="s">
        <v>43</v>
      </c>
      <c r="D108" s="111"/>
      <c r="E108" s="112"/>
      <c r="F108" s="31">
        <f aca="true" t="shared" si="41" ref="F108:O108">SUBTOTAL(9,F110)</f>
        <v>550000</v>
      </c>
      <c r="G108" s="31">
        <f t="shared" si="41"/>
        <v>450000</v>
      </c>
      <c r="H108" s="31">
        <f t="shared" si="41"/>
        <v>100000</v>
      </c>
      <c r="I108" s="31">
        <f t="shared" si="41"/>
        <v>100000</v>
      </c>
      <c r="J108" s="31">
        <f t="shared" si="41"/>
        <v>0</v>
      </c>
      <c r="K108" s="32">
        <f t="shared" si="41"/>
        <v>0</v>
      </c>
      <c r="L108" s="26">
        <f t="shared" si="41"/>
        <v>100000</v>
      </c>
      <c r="M108" s="32">
        <f t="shared" si="41"/>
        <v>100000</v>
      </c>
      <c r="N108" s="33">
        <f t="shared" si="41"/>
        <v>0</v>
      </c>
      <c r="O108" s="34">
        <f t="shared" si="41"/>
        <v>0</v>
      </c>
    </row>
    <row r="109" spans="1:15" s="123" customFormat="1" ht="29.25" customHeight="1">
      <c r="A109" s="231"/>
      <c r="B109" s="115" t="s">
        <v>126</v>
      </c>
      <c r="C109" s="116" t="s">
        <v>127</v>
      </c>
      <c r="D109" s="116"/>
      <c r="E109" s="117"/>
      <c r="F109" s="118">
        <f>SUBTOTAL(9,F110)</f>
        <v>550000</v>
      </c>
      <c r="G109" s="118">
        <f>SUBTOTAL(9,G110)</f>
        <v>450000</v>
      </c>
      <c r="H109" s="118">
        <f>SUBTOTAL(9,H110)</f>
        <v>100000</v>
      </c>
      <c r="I109" s="118">
        <f aca="true" t="shared" si="42" ref="I109:N109">SUBTOTAL(9,I110)</f>
        <v>100000</v>
      </c>
      <c r="J109" s="118">
        <f t="shared" si="42"/>
        <v>0</v>
      </c>
      <c r="K109" s="118">
        <f t="shared" si="42"/>
        <v>0</v>
      </c>
      <c r="L109" s="266">
        <f t="shared" si="42"/>
        <v>100000</v>
      </c>
      <c r="M109" s="118">
        <f t="shared" si="42"/>
        <v>100000</v>
      </c>
      <c r="N109" s="290">
        <f t="shared" si="42"/>
        <v>0</v>
      </c>
      <c r="O109" s="122">
        <f>SUBTOTAL(9,O110)</f>
        <v>0</v>
      </c>
    </row>
    <row r="110" spans="1:15" s="61" customFormat="1" ht="57" thickBot="1">
      <c r="A110" s="230">
        <v>51</v>
      </c>
      <c r="B110" s="63"/>
      <c r="C110" s="274" t="s">
        <v>143</v>
      </c>
      <c r="D110" s="263" t="s">
        <v>27</v>
      </c>
      <c r="E110" s="77" t="s">
        <v>39</v>
      </c>
      <c r="F110" s="78">
        <v>550000</v>
      </c>
      <c r="G110" s="79">
        <v>450000</v>
      </c>
      <c r="H110" s="78">
        <f>I110+J110</f>
        <v>100000</v>
      </c>
      <c r="I110" s="78">
        <v>100000</v>
      </c>
      <c r="J110" s="80">
        <v>0</v>
      </c>
      <c r="K110" s="275">
        <f>L110-H110</f>
        <v>0</v>
      </c>
      <c r="L110" s="138">
        <f>M110+N110</f>
        <v>100000</v>
      </c>
      <c r="M110" s="139">
        <v>100000</v>
      </c>
      <c r="N110" s="140">
        <v>0</v>
      </c>
      <c r="O110" s="74">
        <f>F110-G110-L110</f>
        <v>0</v>
      </c>
    </row>
    <row r="111" spans="1:15" s="61" customFormat="1" ht="13.5" thickBot="1">
      <c r="A111" s="109"/>
      <c r="B111" s="132" t="s">
        <v>134</v>
      </c>
      <c r="C111" s="111" t="s">
        <v>135</v>
      </c>
      <c r="D111" s="111"/>
      <c r="E111" s="112"/>
      <c r="F111" s="31" t="e">
        <f>SUBTOTAL(9,#REF!)</f>
        <v>#REF!</v>
      </c>
      <c r="G111" s="31" t="e">
        <f>SUBTOTAL(9,#REF!)</f>
        <v>#REF!</v>
      </c>
      <c r="H111" s="31">
        <f aca="true" t="shared" si="43" ref="H111:N111">SUBTOTAL(9,H113)</f>
        <v>0</v>
      </c>
      <c r="I111" s="31">
        <f t="shared" si="43"/>
        <v>0</v>
      </c>
      <c r="J111" s="31">
        <f t="shared" si="43"/>
        <v>0</v>
      </c>
      <c r="K111" s="32">
        <f t="shared" si="43"/>
        <v>1800</v>
      </c>
      <c r="L111" s="26">
        <f t="shared" si="43"/>
        <v>1800</v>
      </c>
      <c r="M111" s="32">
        <f t="shared" si="43"/>
        <v>1800</v>
      </c>
      <c r="N111" s="33">
        <f t="shared" si="43"/>
        <v>0</v>
      </c>
      <c r="O111" s="279"/>
    </row>
    <row r="112" spans="1:15" s="61" customFormat="1" ht="25.5">
      <c r="A112" s="231"/>
      <c r="B112" s="115" t="s">
        <v>110</v>
      </c>
      <c r="C112" s="201" t="s">
        <v>111</v>
      </c>
      <c r="D112" s="201"/>
      <c r="E112" s="202"/>
      <c r="F112" s="203">
        <f>SUBTOTAL(9,F113:F113)</f>
        <v>0</v>
      </c>
      <c r="G112" s="203">
        <f>SUBTOTAL(9,G113:G113)</f>
        <v>0</v>
      </c>
      <c r="H112" s="203">
        <f>SUBTOTAL(9,H113)</f>
        <v>0</v>
      </c>
      <c r="I112" s="203">
        <f aca="true" t="shared" si="44" ref="I112:N112">SUBTOTAL(9,I113)</f>
        <v>0</v>
      </c>
      <c r="J112" s="203">
        <f t="shared" si="44"/>
        <v>0</v>
      </c>
      <c r="K112" s="203">
        <f t="shared" si="44"/>
        <v>1800</v>
      </c>
      <c r="L112" s="268">
        <f t="shared" si="44"/>
        <v>1800</v>
      </c>
      <c r="M112" s="203">
        <f t="shared" si="44"/>
        <v>1800</v>
      </c>
      <c r="N112" s="292">
        <f t="shared" si="44"/>
        <v>0</v>
      </c>
      <c r="O112" s="279"/>
    </row>
    <row r="113" spans="1:15" ht="57" thickBot="1">
      <c r="A113" s="237">
        <v>52</v>
      </c>
      <c r="B113" s="280"/>
      <c r="C113" s="83" t="s">
        <v>117</v>
      </c>
      <c r="D113" s="294" t="s">
        <v>118</v>
      </c>
      <c r="E113" s="276"/>
      <c r="F113" s="277"/>
      <c r="G113" s="278"/>
      <c r="H113" s="86">
        <f>I113+J113</f>
        <v>0</v>
      </c>
      <c r="I113" s="86">
        <v>0</v>
      </c>
      <c r="J113" s="88">
        <v>0</v>
      </c>
      <c r="K113" s="255">
        <f>L113-H113</f>
        <v>1800</v>
      </c>
      <c r="L113" s="166">
        <f>M113+N113</f>
        <v>1800</v>
      </c>
      <c r="M113" s="167">
        <v>1800</v>
      </c>
      <c r="N113" s="168">
        <v>0</v>
      </c>
      <c r="O113" s="259"/>
    </row>
    <row r="114" spans="1:15" s="7" customFormat="1" ht="40.5" customHeight="1">
      <c r="A114" s="317" t="s">
        <v>123</v>
      </c>
      <c r="B114" s="317"/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</row>
    <row r="115" spans="1:25" s="7" customFormat="1" ht="45.75" customHeight="1">
      <c r="A115" s="8"/>
      <c r="B115" s="8"/>
      <c r="C115" s="8"/>
      <c r="D115" s="8"/>
      <c r="E115" s="8"/>
      <c r="F115" s="8"/>
      <c r="G115" s="8"/>
      <c r="H115" s="260"/>
      <c r="J115" s="318"/>
      <c r="K115" s="318"/>
      <c r="L115" s="318"/>
      <c r="M115" s="318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</row>
    <row r="116" spans="7:15" ht="12.75">
      <c r="G116" s="257"/>
      <c r="K116" s="258"/>
      <c r="O116" s="259"/>
    </row>
    <row r="117" spans="7:15" ht="12.75">
      <c r="G117" s="257"/>
      <c r="K117" s="258"/>
      <c r="O117" s="259"/>
    </row>
    <row r="118" spans="7:15" ht="12.75">
      <c r="G118" s="257"/>
      <c r="K118" s="258"/>
      <c r="O118" s="25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1" ht="12.75">
      <c r="G199" s="257"/>
      <c r="K199" s="258"/>
    </row>
    <row r="200" spans="7:11" ht="12.75">
      <c r="G200" s="257"/>
      <c r="K200" s="258"/>
    </row>
    <row r="201" spans="7:11" ht="12.75">
      <c r="G201" s="257"/>
      <c r="K201" s="258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ht="12.75">
      <c r="G216" s="257"/>
    </row>
    <row r="217" ht="12.75">
      <c r="G217" s="257"/>
    </row>
    <row r="218" ht="12.75">
      <c r="G218" s="257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</sheetData>
  <sheetProtection/>
  <mergeCells count="27">
    <mergeCell ref="O4:AB4"/>
    <mergeCell ref="A5:A7"/>
    <mergeCell ref="B5:B7"/>
    <mergeCell ref="C5:C7"/>
    <mergeCell ref="D5:D7"/>
    <mergeCell ref="A3:N3"/>
    <mergeCell ref="I4:J4"/>
    <mergeCell ref="K4:N4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L2:N2"/>
    <mergeCell ref="A104:C104"/>
    <mergeCell ref="A114:O114"/>
    <mergeCell ref="J115:M115"/>
    <mergeCell ref="N115:Y115"/>
    <mergeCell ref="A9:E9"/>
    <mergeCell ref="A10:C10"/>
    <mergeCell ref="A11:C11"/>
    <mergeCell ref="A79:C79"/>
    <mergeCell ref="L5:N5"/>
  </mergeCells>
  <printOptions/>
  <pageMargins left="0.75" right="0.75" top="1" bottom="1" header="0.5" footer="0.5"/>
  <pageSetup fitToHeight="8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4" manualBreakCount="4">
    <brk id="17" max="14" man="1"/>
    <brk id="48" max="14" man="1"/>
    <brk id="61" max="14" man="1"/>
    <brk id="8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4"/>
  <sheetViews>
    <sheetView view="pageBreakPreview" zoomScaleSheetLayoutView="100" zoomScalePageLayoutView="0" workbookViewId="0" topLeftCell="D1">
      <selection activeCell="P3" sqref="P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313" t="s">
        <v>159</v>
      </c>
      <c r="M2" s="313"/>
      <c r="N2" s="313"/>
    </row>
    <row r="3" spans="1:15" s="7" customFormat="1" ht="40.5" customHeight="1">
      <c r="A3" s="317" t="s">
        <v>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58" t="s">
        <v>1</v>
      </c>
      <c r="J4" s="358"/>
      <c r="K4" s="359"/>
      <c r="L4" s="360"/>
      <c r="M4" s="360"/>
      <c r="N4" s="360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</row>
    <row r="5" spans="1:15" s="10" customFormat="1" ht="24.75" customHeight="1">
      <c r="A5" s="347" t="s">
        <v>2</v>
      </c>
      <c r="B5" s="350" t="s">
        <v>3</v>
      </c>
      <c r="C5" s="352" t="s">
        <v>4</v>
      </c>
      <c r="D5" s="354" t="s">
        <v>5</v>
      </c>
      <c r="E5" s="9" t="s">
        <v>6</v>
      </c>
      <c r="F5" s="337" t="s">
        <v>7</v>
      </c>
      <c r="G5" s="340" t="s">
        <v>8</v>
      </c>
      <c r="H5" s="329" t="s">
        <v>9</v>
      </c>
      <c r="I5" s="330"/>
      <c r="J5" s="343"/>
      <c r="K5" s="344" t="s">
        <v>10</v>
      </c>
      <c r="L5" s="329" t="s">
        <v>129</v>
      </c>
      <c r="M5" s="330"/>
      <c r="N5" s="331"/>
      <c r="O5" s="361" t="s">
        <v>11</v>
      </c>
    </row>
    <row r="6" spans="1:15" s="10" customFormat="1" ht="16.5" customHeight="1">
      <c r="A6" s="348"/>
      <c r="B6" s="351"/>
      <c r="C6" s="353"/>
      <c r="D6" s="355"/>
      <c r="E6" s="11" t="s">
        <v>12</v>
      </c>
      <c r="F6" s="338"/>
      <c r="G6" s="341"/>
      <c r="H6" s="364" t="s">
        <v>13</v>
      </c>
      <c r="I6" s="332" t="s">
        <v>14</v>
      </c>
      <c r="J6" s="333"/>
      <c r="K6" s="345"/>
      <c r="L6" s="334" t="s">
        <v>13</v>
      </c>
      <c r="M6" s="332" t="s">
        <v>14</v>
      </c>
      <c r="N6" s="336"/>
      <c r="O6" s="362"/>
    </row>
    <row r="7" spans="1:15" s="10" customFormat="1" ht="40.5" customHeight="1" thickBot="1">
      <c r="A7" s="349"/>
      <c r="B7" s="351"/>
      <c r="C7" s="353"/>
      <c r="D7" s="356"/>
      <c r="E7" s="12" t="s">
        <v>15</v>
      </c>
      <c r="F7" s="339"/>
      <c r="G7" s="342"/>
      <c r="H7" s="365"/>
      <c r="I7" s="13" t="s">
        <v>16</v>
      </c>
      <c r="J7" s="13" t="s">
        <v>17</v>
      </c>
      <c r="K7" s="346"/>
      <c r="L7" s="335"/>
      <c r="M7" s="13" t="s">
        <v>16</v>
      </c>
      <c r="N7" s="14" t="s">
        <v>18</v>
      </c>
      <c r="O7" s="363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320" t="s">
        <v>19</v>
      </c>
      <c r="B9" s="321"/>
      <c r="C9" s="321"/>
      <c r="D9" s="321"/>
      <c r="E9" s="322"/>
      <c r="F9" s="25">
        <f>SUBTOTAL(9,F15:F113)</f>
        <v>73732941.92</v>
      </c>
      <c r="G9" s="25">
        <f>SUBTOTAL(9,G15:G113)</f>
        <v>24686685.860000003</v>
      </c>
      <c r="H9" s="25">
        <f aca="true" t="shared" si="0" ref="H9:N9">SUBTOTAL(9,H15:H116)</f>
        <v>30307256</v>
      </c>
      <c r="I9" s="25">
        <f t="shared" si="0"/>
        <v>29410342.7</v>
      </c>
      <c r="J9" s="25">
        <f t="shared" si="0"/>
        <v>896913.3</v>
      </c>
      <c r="K9" s="25">
        <f t="shared" si="0"/>
        <v>91680</v>
      </c>
      <c r="L9" s="25">
        <f t="shared" si="0"/>
        <v>30398936</v>
      </c>
      <c r="M9" s="25">
        <f t="shared" si="0"/>
        <v>27996023</v>
      </c>
      <c r="N9" s="287">
        <f t="shared" si="0"/>
        <v>2402913</v>
      </c>
      <c r="O9" s="27" t="e">
        <f>SUBTOTAL(9,O15:O113)</f>
        <v>#REF!</v>
      </c>
    </row>
    <row r="10" spans="1:15" s="35" customFormat="1" ht="28.5" customHeight="1" thickBot="1">
      <c r="A10" s="323" t="s">
        <v>20</v>
      </c>
      <c r="B10" s="324"/>
      <c r="C10" s="325"/>
      <c r="D10" s="29"/>
      <c r="E10" s="30"/>
      <c r="F10" s="31">
        <f aca="true" t="shared" si="1" ref="F10:N10">SUBTOTAL(9,F15:F106)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89880</v>
      </c>
      <c r="L10" s="26">
        <f t="shared" si="1"/>
        <v>30297136</v>
      </c>
      <c r="M10" s="32">
        <f t="shared" si="1"/>
        <v>27894223</v>
      </c>
      <c r="N10" s="33">
        <f t="shared" si="1"/>
        <v>2402913</v>
      </c>
      <c r="O10" s="34" t="e">
        <f>SUBTOTAL(9,O15:O102)</f>
        <v>#REF!</v>
      </c>
    </row>
    <row r="11" spans="1:15" s="35" customFormat="1" ht="28.5" customHeight="1" thickBot="1">
      <c r="A11" s="326" t="s">
        <v>21</v>
      </c>
      <c r="B11" s="327"/>
      <c r="C11" s="328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-30000</v>
      </c>
      <c r="L11" s="39">
        <f t="shared" si="2"/>
        <v>19792256</v>
      </c>
      <c r="M11" s="39">
        <f t="shared" si="2"/>
        <v>17389343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5332826</v>
      </c>
      <c r="I12" s="31">
        <f t="shared" si="3"/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SUBTOTAL(9,O14:O118)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5332826</v>
      </c>
      <c r="I13" s="31">
        <f t="shared" si="4"/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SUBTOTAL(9,O14:O118)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SUBTOTAL(9,O15:O118)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SUBTOTAL(9,O19:O118)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 t="shared" si="8"/>
        <v>30000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0</v>
      </c>
      <c r="I27" s="67">
        <v>0</v>
      </c>
      <c r="J27" s="69">
        <v>0</v>
      </c>
      <c r="K27" s="262">
        <f t="shared" si="8"/>
        <v>15000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SUBTOTAL(9,H30:H48)</f>
        <v>4365000</v>
      </c>
      <c r="I28" s="31">
        <f t="shared" si="10"/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SUBTOTAL(9,H30:H48)</f>
        <v>4365000</v>
      </c>
      <c r="I29" s="118">
        <f t="shared" si="11"/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8">L30-H30</f>
        <v>0</v>
      </c>
      <c r="L30" s="71">
        <f aca="true" t="shared" si="14" ref="L30:L48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0</v>
      </c>
      <c r="I44" s="67">
        <v>0</v>
      </c>
      <c r="J44" s="69">
        <v>0</v>
      </c>
      <c r="K44" s="70">
        <f t="shared" si="13"/>
        <v>50000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0</v>
      </c>
      <c r="I45" s="67">
        <v>0</v>
      </c>
      <c r="J45" s="69">
        <v>0</v>
      </c>
      <c r="K45" s="70">
        <f t="shared" si="13"/>
        <v>30000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0</v>
      </c>
      <c r="I46" s="67">
        <v>0</v>
      </c>
      <c r="J46" s="69">
        <v>0</v>
      </c>
      <c r="K46" s="70">
        <f t="shared" si="13"/>
        <v>30000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0</v>
      </c>
      <c r="I47" s="67">
        <v>0</v>
      </c>
      <c r="J47" s="69">
        <v>0</v>
      </c>
      <c r="K47" s="70">
        <f t="shared" si="13"/>
        <v>50000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32</v>
      </c>
      <c r="B48" s="126"/>
      <c r="C48" s="127" t="s">
        <v>141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20000</v>
      </c>
      <c r="L48" s="71">
        <f t="shared" si="14"/>
        <v>20000</v>
      </c>
      <c r="M48" s="72">
        <v>20000</v>
      </c>
      <c r="N48" s="73">
        <v>0</v>
      </c>
      <c r="O48" s="129"/>
    </row>
    <row r="49" spans="1:15" s="113" customFormat="1" ht="27" customHeight="1" thickBot="1">
      <c r="A49" s="131"/>
      <c r="B49" s="132" t="s">
        <v>60</v>
      </c>
      <c r="C49" s="111" t="s">
        <v>61</v>
      </c>
      <c r="D49" s="111"/>
      <c r="E49" s="112"/>
      <c r="F49" s="31">
        <f aca="true" t="shared" si="15" ref="F49:N49">SUBTOTAL(9,F51:F52)</f>
        <v>2718000</v>
      </c>
      <c r="G49" s="31">
        <f t="shared" si="15"/>
        <v>118000</v>
      </c>
      <c r="H49" s="31">
        <f t="shared" si="15"/>
        <v>600000</v>
      </c>
      <c r="I49" s="31">
        <f t="shared" si="15"/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 aca="true" t="shared" si="16" ref="F50:N50">SUBTOTAL(9,F51:F52)</f>
        <v>2718000</v>
      </c>
      <c r="G50" s="135">
        <f t="shared" si="16"/>
        <v>118000</v>
      </c>
      <c r="H50" s="135">
        <f t="shared" si="16"/>
        <v>600000</v>
      </c>
      <c r="I50" s="135">
        <f t="shared" si="16"/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0.75" customHeight="1">
      <c r="A51" s="62">
        <v>33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34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0</v>
      </c>
      <c r="L53" s="152">
        <f t="shared" si="17"/>
        <v>0</v>
      </c>
      <c r="M53" s="153">
        <f t="shared" si="17"/>
        <v>0</v>
      </c>
      <c r="N53" s="154">
        <f t="shared" si="17"/>
        <v>0</v>
      </c>
      <c r="O53" s="155"/>
    </row>
    <row r="54" spans="1:15" s="142" customFormat="1" ht="12.75" hidden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0</v>
      </c>
      <c r="L54" s="161">
        <f t="shared" si="18"/>
        <v>0</v>
      </c>
      <c r="M54" s="160">
        <f t="shared" si="18"/>
        <v>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0</v>
      </c>
      <c r="L55" s="166">
        <f>M55+N55</f>
        <v>0</v>
      </c>
      <c r="M55" s="167"/>
      <c r="N55" s="168">
        <v>0</v>
      </c>
      <c r="O55" s="155"/>
    </row>
    <row r="56" spans="1:15" s="113" customFormat="1" ht="22.5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5.25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35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25.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6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36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1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4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 aca="true" t="shared" si="20" ref="H63:N63">SUBTOTAL(9,H64:H67)</f>
        <v>5784430</v>
      </c>
      <c r="I63" s="135">
        <f t="shared" si="20"/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37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38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39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40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41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42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43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27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44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45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48.75" customHeight="1" thickBot="1">
      <c r="A78" s="62">
        <v>46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326" t="s">
        <v>105</v>
      </c>
      <c r="B79" s="327"/>
      <c r="C79" s="328"/>
      <c r="D79" s="36"/>
      <c r="E79" s="37"/>
      <c r="F79" s="38">
        <f aca="true" t="shared" si="24" ref="F79:N79">SUBTOTAL(9,F82:F106)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119880</v>
      </c>
      <c r="L79" s="39">
        <f t="shared" si="24"/>
        <v>10504880</v>
      </c>
      <c r="M79" s="39">
        <f t="shared" si="24"/>
        <v>10504880</v>
      </c>
      <c r="N79" s="40">
        <f t="shared" si="24"/>
        <v>0</v>
      </c>
      <c r="O79" s="193">
        <f>SUBTOTAL(9,O82:O102)</f>
        <v>-100000</v>
      </c>
    </row>
    <row r="80" spans="1:15" s="113" customFormat="1" ht="21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18" customHeight="1">
      <c r="A82" s="194">
        <v>47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4" customHeight="1">
      <c r="A84" s="204">
        <v>48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17.25" customHeight="1" thickBot="1">
      <c r="A85" s="204">
        <v>49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1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1" customHeight="1">
      <c r="A87" s="134"/>
      <c r="B87" s="115" t="s">
        <v>82</v>
      </c>
      <c r="C87" s="116" t="s">
        <v>83</v>
      </c>
      <c r="D87" s="116"/>
      <c r="E87" s="117"/>
      <c r="F87" s="135">
        <f aca="true" t="shared" si="29" ref="F87:N87">SUBTOTAL(9,F88:F88)</f>
        <v>300000</v>
      </c>
      <c r="G87" s="135">
        <f t="shared" si="29"/>
        <v>0</v>
      </c>
      <c r="H87" s="135">
        <f t="shared" si="29"/>
        <v>300000</v>
      </c>
      <c r="I87" s="135">
        <f t="shared" si="29"/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SUBTOTAL(9,O88:O93)</f>
        <v>-100000</v>
      </c>
    </row>
    <row r="88" spans="1:15" s="61" customFormat="1" ht="18.75" customHeight="1" thickBot="1">
      <c r="A88" s="62">
        <v>50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18.75" customHeight="1" thickBot="1">
      <c r="A89" s="109"/>
      <c r="B89" s="132" t="s">
        <v>150</v>
      </c>
      <c r="C89" s="111" t="s">
        <v>151</v>
      </c>
      <c r="D89" s="111"/>
      <c r="E89" s="112"/>
      <c r="F89" s="31"/>
      <c r="G89" s="31"/>
      <c r="H89" s="31">
        <f aca="true" t="shared" si="30" ref="H89:N89">SUBTOTAL(9,H91)</f>
        <v>0</v>
      </c>
      <c r="I89" s="31">
        <f t="shared" si="30"/>
        <v>0</v>
      </c>
      <c r="J89" s="31">
        <f t="shared" si="30"/>
        <v>0</v>
      </c>
      <c r="K89" s="32">
        <f t="shared" si="30"/>
        <v>4880</v>
      </c>
      <c r="L89" s="26">
        <f t="shared" si="30"/>
        <v>4880</v>
      </c>
      <c r="M89" s="32">
        <f t="shared" si="30"/>
        <v>4880</v>
      </c>
      <c r="N89" s="33">
        <f t="shared" si="30"/>
        <v>0</v>
      </c>
      <c r="O89" s="34"/>
    </row>
    <row r="90" spans="1:15" s="123" customFormat="1" ht="18.75" customHeight="1" thickBot="1">
      <c r="A90" s="210"/>
      <c r="B90" s="211" t="s">
        <v>153</v>
      </c>
      <c r="C90" s="212" t="s">
        <v>152</v>
      </c>
      <c r="D90" s="212"/>
      <c r="E90" s="30"/>
      <c r="F90" s="31"/>
      <c r="G90" s="31"/>
      <c r="H90" s="302">
        <f>SUBTOTAL(9,H91)</f>
        <v>0</v>
      </c>
      <c r="I90" s="302">
        <f aca="true" t="shared" si="31" ref="I90:N90">SUBTOTAL(9,I91)</f>
        <v>0</v>
      </c>
      <c r="J90" s="302">
        <f t="shared" si="31"/>
        <v>0</v>
      </c>
      <c r="K90" s="302">
        <f t="shared" si="31"/>
        <v>4880</v>
      </c>
      <c r="L90" s="304">
        <f t="shared" si="31"/>
        <v>4880</v>
      </c>
      <c r="M90" s="302">
        <f t="shared" si="31"/>
        <v>4880</v>
      </c>
      <c r="N90" s="303">
        <f t="shared" si="31"/>
        <v>0</v>
      </c>
      <c r="O90" s="122"/>
    </row>
    <row r="91" spans="1:15" s="61" customFormat="1" ht="18.75" customHeight="1" thickBot="1">
      <c r="A91" s="156">
        <v>51</v>
      </c>
      <c r="B91" s="181"/>
      <c r="C91" s="295" t="s">
        <v>154</v>
      </c>
      <c r="D91" s="296" t="s">
        <v>155</v>
      </c>
      <c r="E91" s="159"/>
      <c r="F91" s="297"/>
      <c r="G91" s="264"/>
      <c r="H91" s="185">
        <f>I91+J91</f>
        <v>0</v>
      </c>
      <c r="I91" s="185">
        <v>0</v>
      </c>
      <c r="J91" s="299">
        <v>0</v>
      </c>
      <c r="K91" s="300">
        <f>L91-H91</f>
        <v>4880</v>
      </c>
      <c r="L91" s="269">
        <f>M91+N91</f>
        <v>4880</v>
      </c>
      <c r="M91" s="270">
        <v>4880</v>
      </c>
      <c r="N91" s="301">
        <v>0</v>
      </c>
      <c r="O91" s="298"/>
    </row>
    <row r="92" spans="1:15" s="113" customFormat="1" ht="27.75" customHeight="1" thickBot="1">
      <c r="A92" s="109"/>
      <c r="B92" s="132" t="s">
        <v>91</v>
      </c>
      <c r="C92" s="111" t="s">
        <v>92</v>
      </c>
      <c r="D92" s="111"/>
      <c r="E92" s="112"/>
      <c r="F92" s="31">
        <f aca="true" t="shared" si="32" ref="F92:O92">SUBTOTAL(9,F94)</f>
        <v>7000000</v>
      </c>
      <c r="G92" s="31">
        <f t="shared" si="32"/>
        <v>0</v>
      </c>
      <c r="H92" s="31">
        <f t="shared" si="32"/>
        <v>7000000</v>
      </c>
      <c r="I92" s="31">
        <f t="shared" si="32"/>
        <v>7000000</v>
      </c>
      <c r="J92" s="31">
        <f t="shared" si="32"/>
        <v>0</v>
      </c>
      <c r="K92" s="32">
        <f t="shared" si="32"/>
        <v>0</v>
      </c>
      <c r="L92" s="26">
        <f t="shared" si="32"/>
        <v>7000000</v>
      </c>
      <c r="M92" s="32">
        <f t="shared" si="32"/>
        <v>7000000</v>
      </c>
      <c r="N92" s="33">
        <f t="shared" si="32"/>
        <v>0</v>
      </c>
      <c r="O92" s="34">
        <f t="shared" si="32"/>
        <v>0</v>
      </c>
    </row>
    <row r="93" spans="1:15" s="123" customFormat="1" ht="30.75" customHeight="1" thickBot="1">
      <c r="A93" s="210"/>
      <c r="B93" s="211" t="s">
        <v>115</v>
      </c>
      <c r="C93" s="212" t="s">
        <v>116</v>
      </c>
      <c r="D93" s="212"/>
      <c r="E93" s="30"/>
      <c r="F93" s="31">
        <f aca="true" t="shared" si="33" ref="F93:O93">SUBTOTAL(9,F94)</f>
        <v>7000000</v>
      </c>
      <c r="G93" s="31">
        <f t="shared" si="33"/>
        <v>0</v>
      </c>
      <c r="H93" s="31">
        <f t="shared" si="33"/>
        <v>7000000</v>
      </c>
      <c r="I93" s="31">
        <f t="shared" si="33"/>
        <v>7000000</v>
      </c>
      <c r="J93" s="31">
        <f t="shared" si="33"/>
        <v>0</v>
      </c>
      <c r="K93" s="32">
        <f t="shared" si="33"/>
        <v>0</v>
      </c>
      <c r="L93" s="26">
        <f t="shared" si="33"/>
        <v>7000000</v>
      </c>
      <c r="M93" s="32">
        <f t="shared" si="33"/>
        <v>7000000</v>
      </c>
      <c r="N93" s="33">
        <f t="shared" si="33"/>
        <v>0</v>
      </c>
      <c r="O93" s="122">
        <f t="shared" si="33"/>
        <v>0</v>
      </c>
    </row>
    <row r="94" spans="1:15" s="198" customFormat="1" ht="51.75" customHeight="1" thickBot="1">
      <c r="A94" s="213">
        <v>52</v>
      </c>
      <c r="B94" s="214"/>
      <c r="C94" s="103" t="s">
        <v>117</v>
      </c>
      <c r="D94" s="104" t="s">
        <v>118</v>
      </c>
      <c r="E94" s="105" t="s">
        <v>28</v>
      </c>
      <c r="F94" s="106">
        <v>7000000</v>
      </c>
      <c r="G94" s="107">
        <v>0</v>
      </c>
      <c r="H94" s="106">
        <f>I94+J94</f>
        <v>7000000</v>
      </c>
      <c r="I94" s="106">
        <v>7000000</v>
      </c>
      <c r="J94" s="108">
        <v>0</v>
      </c>
      <c r="K94" s="272">
        <f>L94-H94</f>
        <v>0</v>
      </c>
      <c r="L94" s="269">
        <f>SUM(M94:N94)</f>
        <v>7000000</v>
      </c>
      <c r="M94" s="270">
        <v>7000000</v>
      </c>
      <c r="N94" s="273">
        <v>0</v>
      </c>
      <c r="O94" s="197"/>
    </row>
    <row r="95" spans="1:15" s="174" customFormat="1" ht="27.75" customHeight="1" hidden="1" thickBot="1">
      <c r="A95" s="215"/>
      <c r="B95" s="216" t="s">
        <v>80</v>
      </c>
      <c r="C95" s="217" t="s">
        <v>81</v>
      </c>
      <c r="D95" s="217"/>
      <c r="E95" s="218"/>
      <c r="F95" s="219">
        <f aca="true" t="shared" si="34" ref="F95:O95">SUBTOTAL(9,F97:F102)</f>
        <v>0</v>
      </c>
      <c r="G95" s="219">
        <f t="shared" si="34"/>
        <v>0</v>
      </c>
      <c r="H95" s="219">
        <f t="shared" si="34"/>
        <v>0</v>
      </c>
      <c r="I95" s="219">
        <f t="shared" si="34"/>
        <v>0</v>
      </c>
      <c r="J95" s="219">
        <f t="shared" si="34"/>
        <v>0</v>
      </c>
      <c r="K95" s="32">
        <f t="shared" si="34"/>
        <v>0</v>
      </c>
      <c r="L95" s="26">
        <f t="shared" si="34"/>
        <v>0</v>
      </c>
      <c r="M95" s="32">
        <f t="shared" si="34"/>
        <v>0</v>
      </c>
      <c r="N95" s="33">
        <f t="shared" si="34"/>
        <v>0</v>
      </c>
      <c r="O95" s="220">
        <f t="shared" si="34"/>
        <v>0</v>
      </c>
    </row>
    <row r="96" spans="1:15" s="123" customFormat="1" ht="29.25" customHeight="1" hidden="1">
      <c r="A96" s="221"/>
      <c r="B96" s="222" t="s">
        <v>82</v>
      </c>
      <c r="C96" s="223" t="s">
        <v>83</v>
      </c>
      <c r="D96" s="223"/>
      <c r="E96" s="224"/>
      <c r="F96" s="225">
        <f aca="true" t="shared" si="35" ref="F96:O96">SUBTOTAL(9,F97:F98)</f>
        <v>0</v>
      </c>
      <c r="G96" s="225">
        <f t="shared" si="35"/>
        <v>0</v>
      </c>
      <c r="H96" s="225">
        <f t="shared" si="35"/>
        <v>0</v>
      </c>
      <c r="I96" s="225">
        <f t="shared" si="35"/>
        <v>0</v>
      </c>
      <c r="J96" s="225">
        <f t="shared" si="35"/>
        <v>0</v>
      </c>
      <c r="K96" s="177">
        <f t="shared" si="35"/>
        <v>0</v>
      </c>
      <c r="L96" s="178">
        <f t="shared" si="35"/>
        <v>0</v>
      </c>
      <c r="M96" s="177">
        <f t="shared" si="35"/>
        <v>0</v>
      </c>
      <c r="N96" s="179">
        <f t="shared" si="35"/>
        <v>0</v>
      </c>
      <c r="O96" s="226">
        <f t="shared" si="35"/>
        <v>0</v>
      </c>
    </row>
    <row r="97" spans="1:15" s="229" customFormat="1" ht="22.5" customHeight="1" hidden="1">
      <c r="A97" s="227">
        <v>51</v>
      </c>
      <c r="B97" s="125"/>
      <c r="C97" s="64" t="s">
        <v>119</v>
      </c>
      <c r="D97" s="64"/>
      <c r="E97" s="66"/>
      <c r="F97" s="67"/>
      <c r="G97" s="68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229" customFormat="1" ht="23.25" customHeight="1" hidden="1" thickBot="1">
      <c r="A98" s="230">
        <v>52</v>
      </c>
      <c r="B98" s="169"/>
      <c r="C98" s="64" t="s">
        <v>119</v>
      </c>
      <c r="D98" s="64"/>
      <c r="E98" s="66"/>
      <c r="F98" s="67"/>
      <c r="G98" s="176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123" customFormat="1" ht="29.25" customHeight="1" hidden="1">
      <c r="A99" s="231"/>
      <c r="B99" s="115" t="s">
        <v>120</v>
      </c>
      <c r="C99" s="116" t="s">
        <v>121</v>
      </c>
      <c r="D99" s="116"/>
      <c r="E99" s="117"/>
      <c r="F99" s="118">
        <f aca="true" t="shared" si="36" ref="F99:O99">SUBTOTAL(9,F100)</f>
        <v>0</v>
      </c>
      <c r="G99" s="118">
        <f t="shared" si="36"/>
        <v>0</v>
      </c>
      <c r="H99" s="118">
        <f t="shared" si="36"/>
        <v>0</v>
      </c>
      <c r="I99" s="118">
        <f t="shared" si="36"/>
        <v>0</v>
      </c>
      <c r="J99" s="118">
        <f t="shared" si="36"/>
        <v>0</v>
      </c>
      <c r="K99" s="119">
        <f t="shared" si="36"/>
        <v>0</v>
      </c>
      <c r="L99" s="120">
        <f t="shared" si="36"/>
        <v>0</v>
      </c>
      <c r="M99" s="119">
        <f t="shared" si="36"/>
        <v>0</v>
      </c>
      <c r="N99" s="121">
        <f t="shared" si="36"/>
        <v>0</v>
      </c>
      <c r="O99" s="122">
        <f t="shared" si="36"/>
        <v>0</v>
      </c>
    </row>
    <row r="100" spans="1:15" s="229" customFormat="1" ht="12.75" customHeight="1" hidden="1">
      <c r="A100" s="230">
        <v>53</v>
      </c>
      <c r="B100" s="169"/>
      <c r="C100" s="232" t="s">
        <v>122</v>
      </c>
      <c r="D100" s="232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21"/>
      <c r="B101" s="222" t="s">
        <v>87</v>
      </c>
      <c r="C101" s="223" t="s">
        <v>88</v>
      </c>
      <c r="D101" s="223"/>
      <c r="E101" s="224" t="s">
        <v>123</v>
      </c>
      <c r="F101" s="225">
        <f aca="true" t="shared" si="37" ref="F101:O101">SUBTOTAL(9,F102:F102)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77">
        <f t="shared" si="37"/>
        <v>0</v>
      </c>
      <c r="L101" s="178">
        <f t="shared" si="37"/>
        <v>0</v>
      </c>
      <c r="M101" s="177">
        <f t="shared" si="37"/>
        <v>0</v>
      </c>
      <c r="N101" s="179">
        <f t="shared" si="37"/>
        <v>0</v>
      </c>
      <c r="O101" s="226">
        <f t="shared" si="37"/>
        <v>0</v>
      </c>
    </row>
    <row r="102" spans="1:15" s="229" customFormat="1" ht="13.5" customHeight="1" hidden="1" thickBot="1">
      <c r="A102" s="230"/>
      <c r="B102" s="169"/>
      <c r="C102" s="76"/>
      <c r="D102" s="76"/>
      <c r="E102" s="77"/>
      <c r="F102" s="78"/>
      <c r="G102" s="79"/>
      <c r="H102" s="78">
        <f>SUM(I102:J102)</f>
        <v>0</v>
      </c>
      <c r="I102" s="78"/>
      <c r="J102" s="233">
        <v>0</v>
      </c>
      <c r="K102" s="234">
        <f>L102-H102</f>
        <v>0</v>
      </c>
      <c r="L102" s="138">
        <f>SUM(M102:N102)</f>
        <v>0</v>
      </c>
      <c r="M102" s="139"/>
      <c r="N102" s="168">
        <v>0</v>
      </c>
      <c r="O102" s="197"/>
    </row>
    <row r="103" spans="1:15" s="174" customFormat="1" ht="27.75" customHeight="1" hidden="1" thickBot="1">
      <c r="A103" s="235"/>
      <c r="B103" s="132" t="s">
        <v>97</v>
      </c>
      <c r="C103" s="111" t="s">
        <v>98</v>
      </c>
      <c r="D103" s="111"/>
      <c r="E103" s="112"/>
      <c r="F103" s="31">
        <f aca="true" t="shared" si="38" ref="F103:N103">SUBTOTAL(9,F105:F106)</f>
        <v>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1">
        <f t="shared" si="38"/>
        <v>0</v>
      </c>
      <c r="K103" s="31">
        <f t="shared" si="38"/>
        <v>0</v>
      </c>
      <c r="L103" s="31">
        <f t="shared" si="38"/>
        <v>0</v>
      </c>
      <c r="M103" s="31">
        <f t="shared" si="38"/>
        <v>0</v>
      </c>
      <c r="N103" s="288">
        <f t="shared" si="38"/>
        <v>0</v>
      </c>
      <c r="O103" s="220"/>
    </row>
    <row r="104" spans="1:15" s="123" customFormat="1" ht="29.25" customHeight="1" hidden="1">
      <c r="A104" s="231"/>
      <c r="B104" s="115" t="s">
        <v>99</v>
      </c>
      <c r="C104" s="116" t="s">
        <v>100</v>
      </c>
      <c r="D104" s="116"/>
      <c r="E104" s="117"/>
      <c r="F104" s="225">
        <f aca="true" t="shared" si="39" ref="F104:N104">SUBTOTAL(9,F105:F106)</f>
        <v>0</v>
      </c>
      <c r="G104" s="225">
        <f t="shared" si="39"/>
        <v>0</v>
      </c>
      <c r="H104" s="225">
        <f t="shared" si="39"/>
        <v>0</v>
      </c>
      <c r="I104" s="225">
        <f t="shared" si="39"/>
        <v>0</v>
      </c>
      <c r="J104" s="225">
        <f t="shared" si="39"/>
        <v>0</v>
      </c>
      <c r="K104" s="119">
        <f t="shared" si="39"/>
        <v>0</v>
      </c>
      <c r="L104" s="120">
        <f t="shared" si="39"/>
        <v>0</v>
      </c>
      <c r="M104" s="119">
        <f t="shared" si="39"/>
        <v>0</v>
      </c>
      <c r="N104" s="121">
        <f t="shared" si="39"/>
        <v>0</v>
      </c>
      <c r="O104" s="122"/>
    </row>
    <row r="105" spans="1:15" s="61" customFormat="1" ht="12.75" customHeight="1" hidden="1">
      <c r="A105" s="227">
        <v>54</v>
      </c>
      <c r="B105" s="124"/>
      <c r="C105" s="127"/>
      <c r="D105" s="127"/>
      <c r="E105" s="66"/>
      <c r="F105" s="67"/>
      <c r="G105" s="68"/>
      <c r="H105" s="67">
        <f>I105+J105</f>
        <v>0</v>
      </c>
      <c r="I105" s="67"/>
      <c r="J105" s="69">
        <v>0</v>
      </c>
      <c r="K105" s="236">
        <f>L105-H105</f>
        <v>0</v>
      </c>
      <c r="L105" s="71">
        <f>M105+N105</f>
        <v>0</v>
      </c>
      <c r="M105" s="72">
        <v>0</v>
      </c>
      <c r="N105" s="73">
        <v>0</v>
      </c>
      <c r="O105" s="74"/>
    </row>
    <row r="106" spans="1:15" s="247" customFormat="1" ht="12" customHeight="1" hidden="1" thickBot="1">
      <c r="A106" s="237">
        <v>55</v>
      </c>
      <c r="B106" s="238"/>
      <c r="C106" s="239"/>
      <c r="D106" s="239"/>
      <c r="E106" s="239"/>
      <c r="F106" s="240"/>
      <c r="G106" s="241"/>
      <c r="H106" s="242">
        <f>I106+J106</f>
        <v>0</v>
      </c>
      <c r="I106" s="242"/>
      <c r="J106" s="242">
        <v>0</v>
      </c>
      <c r="K106" s="243">
        <f>L106-H106</f>
        <v>0</v>
      </c>
      <c r="L106" s="244">
        <f>M106+N106</f>
        <v>0</v>
      </c>
      <c r="M106" s="245">
        <v>0</v>
      </c>
      <c r="N106" s="246">
        <v>0</v>
      </c>
      <c r="O106" s="24"/>
    </row>
    <row r="107" spans="1:15" s="123" customFormat="1" ht="29.25" customHeight="1" thickBot="1">
      <c r="A107" s="314" t="s">
        <v>124</v>
      </c>
      <c r="B107" s="315"/>
      <c r="C107" s="316"/>
      <c r="D107" s="53"/>
      <c r="E107" s="37"/>
      <c r="F107" s="38">
        <f>SUBTOTAL(9,F110:F113)</f>
        <v>550000</v>
      </c>
      <c r="G107" s="38">
        <f>SUBTOTAL(9,G110:G113)</f>
        <v>450000</v>
      </c>
      <c r="H107" s="38">
        <f aca="true" t="shared" si="40" ref="H107:N107">SUBTOTAL(9,H110:H116)</f>
        <v>100000</v>
      </c>
      <c r="I107" s="38">
        <f t="shared" si="40"/>
        <v>100000</v>
      </c>
      <c r="J107" s="38">
        <f t="shared" si="40"/>
        <v>0</v>
      </c>
      <c r="K107" s="38">
        <f t="shared" si="40"/>
        <v>1800</v>
      </c>
      <c r="L107" s="38">
        <f t="shared" si="40"/>
        <v>101800</v>
      </c>
      <c r="M107" s="38">
        <f t="shared" si="40"/>
        <v>101800</v>
      </c>
      <c r="N107" s="293">
        <f t="shared" si="40"/>
        <v>0</v>
      </c>
      <c r="O107" s="248">
        <f>SUBTOTAL(9,O110:O113)</f>
        <v>0</v>
      </c>
    </row>
    <row r="108" spans="1:15" s="174" customFormat="1" ht="27.75" customHeight="1" hidden="1" thickBot="1">
      <c r="A108" s="235"/>
      <c r="B108" s="132" t="s">
        <v>22</v>
      </c>
      <c r="C108" s="111" t="s">
        <v>23</v>
      </c>
      <c r="D108" s="111"/>
      <c r="E108" s="112"/>
      <c r="F108" s="31">
        <f aca="true" t="shared" si="41" ref="F108:O108">SUBTOTAL(9,F110)</f>
        <v>0</v>
      </c>
      <c r="G108" s="31">
        <f t="shared" si="41"/>
        <v>0</v>
      </c>
      <c r="H108" s="31">
        <f t="shared" si="41"/>
        <v>0</v>
      </c>
      <c r="I108" s="31">
        <f t="shared" si="41"/>
        <v>0</v>
      </c>
      <c r="J108" s="31">
        <f t="shared" si="41"/>
        <v>0</v>
      </c>
      <c r="K108" s="32">
        <f t="shared" si="41"/>
        <v>0</v>
      </c>
      <c r="L108" s="26">
        <f t="shared" si="41"/>
        <v>0</v>
      </c>
      <c r="M108" s="32">
        <f t="shared" si="41"/>
        <v>0</v>
      </c>
      <c r="N108" s="33">
        <f t="shared" si="41"/>
        <v>0</v>
      </c>
      <c r="O108" s="34">
        <f t="shared" si="41"/>
        <v>0</v>
      </c>
    </row>
    <row r="109" spans="1:15" s="123" customFormat="1" ht="55.5" customHeight="1" hidden="1">
      <c r="A109" s="199"/>
      <c r="B109" s="200" t="s">
        <v>24</v>
      </c>
      <c r="C109" s="201" t="s">
        <v>125</v>
      </c>
      <c r="D109" s="201"/>
      <c r="E109" s="202"/>
      <c r="F109" s="203">
        <f aca="true" t="shared" si="42" ref="F109:O109">SUBTOTAL(9,F110)</f>
        <v>0</v>
      </c>
      <c r="G109" s="203">
        <f t="shared" si="42"/>
        <v>0</v>
      </c>
      <c r="H109" s="203">
        <f t="shared" si="42"/>
        <v>0</v>
      </c>
      <c r="I109" s="203">
        <f t="shared" si="42"/>
        <v>0</v>
      </c>
      <c r="J109" s="203">
        <f t="shared" si="42"/>
        <v>0</v>
      </c>
      <c r="K109" s="249">
        <f t="shared" si="42"/>
        <v>0</v>
      </c>
      <c r="L109" s="250">
        <f t="shared" si="42"/>
        <v>0</v>
      </c>
      <c r="M109" s="249">
        <f t="shared" si="42"/>
        <v>0</v>
      </c>
      <c r="N109" s="251">
        <f t="shared" si="42"/>
        <v>0</v>
      </c>
      <c r="O109" s="209">
        <f t="shared" si="42"/>
        <v>0</v>
      </c>
    </row>
    <row r="110" spans="1:15" s="229" customFormat="1" ht="13.5" customHeight="1" hidden="1" thickBot="1">
      <c r="A110" s="252"/>
      <c r="B110" s="253"/>
      <c r="C110" s="64"/>
      <c r="D110" s="64"/>
      <c r="E110" s="66"/>
      <c r="F110" s="67"/>
      <c r="G110" s="176"/>
      <c r="H110" s="67">
        <f>I110+J110</f>
        <v>0</v>
      </c>
      <c r="I110" s="67"/>
      <c r="J110" s="228">
        <v>0</v>
      </c>
      <c r="K110" s="196">
        <f>L110-H110</f>
        <v>0</v>
      </c>
      <c r="L110" s="71">
        <f>M110+N110</f>
        <v>0</v>
      </c>
      <c r="M110" s="72"/>
      <c r="N110" s="168">
        <v>0</v>
      </c>
      <c r="O110" s="197">
        <f>F110-G110-L110</f>
        <v>0</v>
      </c>
    </row>
    <row r="111" spans="1:15" s="113" customFormat="1" ht="29.25" customHeight="1" thickBot="1">
      <c r="A111" s="254"/>
      <c r="B111" s="110" t="s">
        <v>42</v>
      </c>
      <c r="C111" s="111" t="s">
        <v>43</v>
      </c>
      <c r="D111" s="111"/>
      <c r="E111" s="112"/>
      <c r="F111" s="31">
        <f aca="true" t="shared" si="43" ref="F111:O111">SUBTOTAL(9,F113)</f>
        <v>550000</v>
      </c>
      <c r="G111" s="31">
        <f t="shared" si="43"/>
        <v>450000</v>
      </c>
      <c r="H111" s="31">
        <f t="shared" si="43"/>
        <v>100000</v>
      </c>
      <c r="I111" s="31">
        <f t="shared" si="43"/>
        <v>100000</v>
      </c>
      <c r="J111" s="31">
        <f t="shared" si="43"/>
        <v>0</v>
      </c>
      <c r="K111" s="32">
        <f t="shared" si="43"/>
        <v>0</v>
      </c>
      <c r="L111" s="26">
        <f t="shared" si="43"/>
        <v>100000</v>
      </c>
      <c r="M111" s="32">
        <f t="shared" si="43"/>
        <v>100000</v>
      </c>
      <c r="N111" s="33">
        <f t="shared" si="43"/>
        <v>0</v>
      </c>
      <c r="O111" s="34">
        <f t="shared" si="43"/>
        <v>0</v>
      </c>
    </row>
    <row r="112" spans="1:15" s="123" customFormat="1" ht="29.25" customHeight="1">
      <c r="A112" s="231"/>
      <c r="B112" s="115" t="s">
        <v>126</v>
      </c>
      <c r="C112" s="116" t="s">
        <v>127</v>
      </c>
      <c r="D112" s="116"/>
      <c r="E112" s="117"/>
      <c r="F112" s="118">
        <f aca="true" t="shared" si="44" ref="F112:O112">SUBTOTAL(9,F113)</f>
        <v>550000</v>
      </c>
      <c r="G112" s="118">
        <f t="shared" si="44"/>
        <v>450000</v>
      </c>
      <c r="H112" s="118">
        <f t="shared" si="44"/>
        <v>100000</v>
      </c>
      <c r="I112" s="118">
        <f t="shared" si="44"/>
        <v>100000</v>
      </c>
      <c r="J112" s="118">
        <f t="shared" si="44"/>
        <v>0</v>
      </c>
      <c r="K112" s="118">
        <f t="shared" si="44"/>
        <v>0</v>
      </c>
      <c r="L112" s="266">
        <f t="shared" si="44"/>
        <v>100000</v>
      </c>
      <c r="M112" s="118">
        <f t="shared" si="44"/>
        <v>100000</v>
      </c>
      <c r="N112" s="290">
        <f t="shared" si="44"/>
        <v>0</v>
      </c>
      <c r="O112" s="122">
        <f t="shared" si="44"/>
        <v>0</v>
      </c>
    </row>
    <row r="113" spans="1:15" s="61" customFormat="1" ht="57" thickBot="1">
      <c r="A113" s="230">
        <v>53</v>
      </c>
      <c r="B113" s="63"/>
      <c r="C113" s="274" t="s">
        <v>143</v>
      </c>
      <c r="D113" s="263" t="s">
        <v>27</v>
      </c>
      <c r="E113" s="77" t="s">
        <v>39</v>
      </c>
      <c r="F113" s="78">
        <v>550000</v>
      </c>
      <c r="G113" s="79">
        <v>450000</v>
      </c>
      <c r="H113" s="78">
        <f>I113+J113</f>
        <v>100000</v>
      </c>
      <c r="I113" s="78">
        <v>100000</v>
      </c>
      <c r="J113" s="80">
        <v>0</v>
      </c>
      <c r="K113" s="275">
        <f>L113-H113</f>
        <v>0</v>
      </c>
      <c r="L113" s="138">
        <f>M113+N113</f>
        <v>100000</v>
      </c>
      <c r="M113" s="139">
        <v>100000</v>
      </c>
      <c r="N113" s="140">
        <v>0</v>
      </c>
      <c r="O113" s="74">
        <f>F113-G113-L113</f>
        <v>0</v>
      </c>
    </row>
    <row r="114" spans="1:15" s="61" customFormat="1" ht="13.5" thickBot="1">
      <c r="A114" s="109"/>
      <c r="B114" s="132" t="s">
        <v>134</v>
      </c>
      <c r="C114" s="111" t="s">
        <v>135</v>
      </c>
      <c r="D114" s="111"/>
      <c r="E114" s="112"/>
      <c r="F114" s="31" t="e">
        <f>SUBTOTAL(9,#REF!)</f>
        <v>#REF!</v>
      </c>
      <c r="G114" s="31" t="e">
        <f>SUBTOTAL(9,#REF!)</f>
        <v>#REF!</v>
      </c>
      <c r="H114" s="31">
        <f aca="true" t="shared" si="45" ref="H114:N114">SUBTOTAL(9,H116)</f>
        <v>0</v>
      </c>
      <c r="I114" s="31">
        <f t="shared" si="45"/>
        <v>0</v>
      </c>
      <c r="J114" s="31">
        <f t="shared" si="45"/>
        <v>0</v>
      </c>
      <c r="K114" s="32">
        <f t="shared" si="45"/>
        <v>1800</v>
      </c>
      <c r="L114" s="26">
        <f t="shared" si="45"/>
        <v>1800</v>
      </c>
      <c r="M114" s="32">
        <f t="shared" si="45"/>
        <v>1800</v>
      </c>
      <c r="N114" s="33">
        <f t="shared" si="45"/>
        <v>0</v>
      </c>
      <c r="O114" s="279"/>
    </row>
    <row r="115" spans="1:15" s="61" customFormat="1" ht="25.5">
      <c r="A115" s="231"/>
      <c r="B115" s="115" t="s">
        <v>110</v>
      </c>
      <c r="C115" s="201" t="s">
        <v>111</v>
      </c>
      <c r="D115" s="201"/>
      <c r="E115" s="202"/>
      <c r="F115" s="203">
        <f>SUBTOTAL(9,F116:F116)</f>
        <v>0</v>
      </c>
      <c r="G115" s="203">
        <f>SUBTOTAL(9,G116:G116)</f>
        <v>0</v>
      </c>
      <c r="H115" s="203">
        <f aca="true" t="shared" si="46" ref="H115:N115">SUBTOTAL(9,H116)</f>
        <v>0</v>
      </c>
      <c r="I115" s="203">
        <f t="shared" si="46"/>
        <v>0</v>
      </c>
      <c r="J115" s="203">
        <f t="shared" si="46"/>
        <v>0</v>
      </c>
      <c r="K115" s="203">
        <f t="shared" si="46"/>
        <v>1800</v>
      </c>
      <c r="L115" s="268">
        <f t="shared" si="46"/>
        <v>1800</v>
      </c>
      <c r="M115" s="203">
        <f t="shared" si="46"/>
        <v>1800</v>
      </c>
      <c r="N115" s="292">
        <f t="shared" si="46"/>
        <v>0</v>
      </c>
      <c r="O115" s="279"/>
    </row>
    <row r="116" spans="1:15" ht="57" thickBot="1">
      <c r="A116" s="237">
        <v>54</v>
      </c>
      <c r="B116" s="280"/>
      <c r="C116" s="83" t="s">
        <v>117</v>
      </c>
      <c r="D116" s="294" t="s">
        <v>118</v>
      </c>
      <c r="E116" s="276"/>
      <c r="F116" s="277"/>
      <c r="G116" s="278"/>
      <c r="H116" s="86">
        <f>I116+J116</f>
        <v>0</v>
      </c>
      <c r="I116" s="86">
        <v>0</v>
      </c>
      <c r="J116" s="88">
        <v>0</v>
      </c>
      <c r="K116" s="255">
        <f>L116-H116</f>
        <v>1800</v>
      </c>
      <c r="L116" s="166">
        <f>M116+N116</f>
        <v>1800</v>
      </c>
      <c r="M116" s="167">
        <v>1800</v>
      </c>
      <c r="N116" s="168">
        <v>0</v>
      </c>
      <c r="O116" s="259"/>
    </row>
    <row r="117" spans="1:15" s="7" customFormat="1" ht="40.5" customHeight="1">
      <c r="A117" s="317" t="s">
        <v>123</v>
      </c>
      <c r="B117" s="317"/>
      <c r="C117" s="317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</row>
    <row r="118" spans="1:25" s="7" customFormat="1" ht="45.75" customHeight="1">
      <c r="A118" s="8"/>
      <c r="B118" s="8"/>
      <c r="C118" s="8"/>
      <c r="D118" s="8"/>
      <c r="E118" s="8"/>
      <c r="F118" s="8"/>
      <c r="G118" s="8"/>
      <c r="H118" s="260"/>
      <c r="J118" s="318"/>
      <c r="K118" s="318"/>
      <c r="L118" s="318"/>
      <c r="M118" s="318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</sheetData>
  <sheetProtection/>
  <mergeCells count="27">
    <mergeCell ref="L2:N2"/>
    <mergeCell ref="A107:C107"/>
    <mergeCell ref="A117:O117"/>
    <mergeCell ref="J118:M118"/>
    <mergeCell ref="N118:Y118"/>
    <mergeCell ref="A9:E9"/>
    <mergeCell ref="A10:C10"/>
    <mergeCell ref="A11:C11"/>
    <mergeCell ref="A79:C79"/>
    <mergeCell ref="L5:N5"/>
    <mergeCell ref="H5:J5"/>
    <mergeCell ref="K5:K7"/>
    <mergeCell ref="O5:O7"/>
    <mergeCell ref="H6:H7"/>
    <mergeCell ref="I6:J6"/>
    <mergeCell ref="L6:L7"/>
    <mergeCell ref="M6:N6"/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</mergeCells>
  <printOptions/>
  <pageMargins left="0.75" right="0.75" top="1" bottom="1" header="0.5" footer="0.5"/>
  <pageSetup fitToHeight="0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3" manualBreakCount="3">
    <brk id="63" max="14" man="1"/>
    <brk id="76" max="14" man="1"/>
    <brk id="9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5"/>
  <sheetViews>
    <sheetView view="pageBreakPreview" zoomScaleSheetLayoutView="100" zoomScalePageLayoutView="0" workbookViewId="0" topLeftCell="D75">
      <selection activeCell="I4" sqref="I4:J4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C2" s="3" t="s">
        <v>156</v>
      </c>
      <c r="L2" s="313" t="s">
        <v>158</v>
      </c>
      <c r="M2" s="313"/>
      <c r="N2" s="313"/>
    </row>
    <row r="3" spans="1:15" s="7" customFormat="1" ht="40.5" customHeight="1">
      <c r="A3" s="317" t="s">
        <v>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58" t="s">
        <v>1</v>
      </c>
      <c r="J4" s="358"/>
      <c r="K4" s="359"/>
      <c r="L4" s="360"/>
      <c r="M4" s="360"/>
      <c r="N4" s="360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</row>
    <row r="5" spans="1:15" s="10" customFormat="1" ht="24.75" customHeight="1">
      <c r="A5" s="347" t="s">
        <v>2</v>
      </c>
      <c r="B5" s="350" t="s">
        <v>3</v>
      </c>
      <c r="C5" s="352" t="s">
        <v>4</v>
      </c>
      <c r="D5" s="354" t="s">
        <v>5</v>
      </c>
      <c r="E5" s="9" t="s">
        <v>6</v>
      </c>
      <c r="F5" s="337" t="s">
        <v>7</v>
      </c>
      <c r="G5" s="340" t="s">
        <v>8</v>
      </c>
      <c r="H5" s="329" t="s">
        <v>9</v>
      </c>
      <c r="I5" s="330"/>
      <c r="J5" s="343"/>
      <c r="K5" s="344" t="s">
        <v>10</v>
      </c>
      <c r="L5" s="329" t="s">
        <v>129</v>
      </c>
      <c r="M5" s="330"/>
      <c r="N5" s="331"/>
      <c r="O5" s="361" t="s">
        <v>11</v>
      </c>
    </row>
    <row r="6" spans="1:15" s="10" customFormat="1" ht="16.5" customHeight="1">
      <c r="A6" s="348"/>
      <c r="B6" s="351"/>
      <c r="C6" s="353"/>
      <c r="D6" s="355"/>
      <c r="E6" s="11" t="s">
        <v>12</v>
      </c>
      <c r="F6" s="338"/>
      <c r="G6" s="341"/>
      <c r="H6" s="364" t="s">
        <v>13</v>
      </c>
      <c r="I6" s="332" t="s">
        <v>14</v>
      </c>
      <c r="J6" s="333"/>
      <c r="K6" s="345"/>
      <c r="L6" s="334" t="s">
        <v>13</v>
      </c>
      <c r="M6" s="332" t="s">
        <v>14</v>
      </c>
      <c r="N6" s="336"/>
      <c r="O6" s="362"/>
    </row>
    <row r="7" spans="1:15" s="10" customFormat="1" ht="40.5" customHeight="1" thickBot="1">
      <c r="A7" s="349"/>
      <c r="B7" s="351"/>
      <c r="C7" s="353"/>
      <c r="D7" s="356"/>
      <c r="E7" s="12" t="s">
        <v>15</v>
      </c>
      <c r="F7" s="339"/>
      <c r="G7" s="342"/>
      <c r="H7" s="365"/>
      <c r="I7" s="13" t="s">
        <v>16</v>
      </c>
      <c r="J7" s="13" t="s">
        <v>17</v>
      </c>
      <c r="K7" s="346"/>
      <c r="L7" s="335"/>
      <c r="M7" s="13" t="s">
        <v>16</v>
      </c>
      <c r="N7" s="14" t="s">
        <v>18</v>
      </c>
      <c r="O7" s="363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320" t="s">
        <v>19</v>
      </c>
      <c r="B9" s="321"/>
      <c r="C9" s="321"/>
      <c r="D9" s="321"/>
      <c r="E9" s="322"/>
      <c r="F9" s="25">
        <f>SUBTOTAL(9,F15:F114)</f>
        <v>73732941.92</v>
      </c>
      <c r="G9" s="25">
        <f>SUBTOTAL(9,G15:G114)</f>
        <v>24686685.860000003</v>
      </c>
      <c r="H9" s="25">
        <f aca="true" t="shared" si="0" ref="H9:N9">SUBTOTAL(9,H15:H117)</f>
        <v>30398936</v>
      </c>
      <c r="I9" s="25">
        <f t="shared" si="0"/>
        <v>29502022.7</v>
      </c>
      <c r="J9" s="25">
        <f t="shared" si="0"/>
        <v>896913.3</v>
      </c>
      <c r="K9" s="25">
        <f t="shared" si="0"/>
        <v>30000</v>
      </c>
      <c r="L9" s="25">
        <f t="shared" si="0"/>
        <v>30428936</v>
      </c>
      <c r="M9" s="25">
        <f t="shared" si="0"/>
        <v>28026023</v>
      </c>
      <c r="N9" s="287">
        <f t="shared" si="0"/>
        <v>2402913</v>
      </c>
      <c r="O9" s="27" t="e">
        <f>SUBTOTAL(9,O15:O114)</f>
        <v>#REF!</v>
      </c>
    </row>
    <row r="10" spans="1:15" s="35" customFormat="1" ht="28.5" customHeight="1" thickBot="1">
      <c r="A10" s="323" t="s">
        <v>20</v>
      </c>
      <c r="B10" s="324"/>
      <c r="C10" s="325"/>
      <c r="D10" s="29"/>
      <c r="E10" s="30"/>
      <c r="F10" s="31">
        <f aca="true" t="shared" si="1" ref="F10:N10">SUBTOTAL(9,F15:F107)</f>
        <v>73182941.92</v>
      </c>
      <c r="G10" s="31">
        <f t="shared" si="1"/>
        <v>24236685.860000003</v>
      </c>
      <c r="H10" s="31">
        <f t="shared" si="1"/>
        <v>30297136</v>
      </c>
      <c r="I10" s="31">
        <f t="shared" si="1"/>
        <v>29400222.7</v>
      </c>
      <c r="J10" s="31">
        <f t="shared" si="1"/>
        <v>896913.3</v>
      </c>
      <c r="K10" s="32">
        <f t="shared" si="1"/>
        <v>30000</v>
      </c>
      <c r="L10" s="26">
        <f t="shared" si="1"/>
        <v>30327136</v>
      </c>
      <c r="M10" s="32">
        <f t="shared" si="1"/>
        <v>27924223</v>
      </c>
      <c r="N10" s="33">
        <f t="shared" si="1"/>
        <v>2402913</v>
      </c>
      <c r="O10" s="34" t="e">
        <f>SUBTOTAL(9,O15:O103)</f>
        <v>#REF!</v>
      </c>
    </row>
    <row r="11" spans="1:15" s="35" customFormat="1" ht="28.5" customHeight="1" thickBot="1">
      <c r="A11" s="326" t="s">
        <v>21</v>
      </c>
      <c r="B11" s="327"/>
      <c r="C11" s="328"/>
      <c r="D11" s="36"/>
      <c r="E11" s="37"/>
      <c r="F11" s="38">
        <f aca="true" t="shared" si="2" ref="F11:O11">SUBTOTAL(9,F15:F79)</f>
        <v>60797941.92</v>
      </c>
      <c r="G11" s="38">
        <f t="shared" si="2"/>
        <v>24236685.860000003</v>
      </c>
      <c r="H11" s="38">
        <f t="shared" si="2"/>
        <v>19792256</v>
      </c>
      <c r="I11" s="38">
        <f t="shared" si="2"/>
        <v>18895342.7</v>
      </c>
      <c r="J11" s="38">
        <f t="shared" si="2"/>
        <v>896913.3</v>
      </c>
      <c r="K11" s="39">
        <f t="shared" si="2"/>
        <v>30000</v>
      </c>
      <c r="L11" s="39">
        <f t="shared" si="2"/>
        <v>19822256</v>
      </c>
      <c r="M11" s="39">
        <f t="shared" si="2"/>
        <v>17419343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SUBTOTAL(9,O14:O119)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SUBTOTAL(9,O14:O119)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SUBTOTAL(9,O15:O119)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SUBTOTAL(9,O19:O119)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4545000</v>
      </c>
      <c r="I28" s="31">
        <f t="shared" si="10"/>
        <v>4545000</v>
      </c>
      <c r="J28" s="31">
        <f t="shared" si="10"/>
        <v>0</v>
      </c>
      <c r="K28" s="31">
        <f t="shared" si="10"/>
        <v>30000</v>
      </c>
      <c r="L28" s="25">
        <f t="shared" si="10"/>
        <v>4575000</v>
      </c>
      <c r="M28" s="31">
        <f t="shared" si="10"/>
        <v>4575000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4545000</v>
      </c>
      <c r="I29" s="118">
        <f t="shared" si="11"/>
        <v>4545000</v>
      </c>
      <c r="J29" s="118">
        <f t="shared" si="11"/>
        <v>0</v>
      </c>
      <c r="K29" s="118">
        <f t="shared" si="11"/>
        <v>30000</v>
      </c>
      <c r="L29" s="266">
        <f t="shared" si="11"/>
        <v>4575000</v>
      </c>
      <c r="M29" s="118">
        <f t="shared" si="11"/>
        <v>4575000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30000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SUBTOTAL(9,F65:F70)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0</v>
      </c>
      <c r="L63" s="26">
        <f t="shared" si="19"/>
        <v>5839430</v>
      </c>
      <c r="M63" s="32">
        <f t="shared" si="19"/>
        <v>5839430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125"/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 aca="true" t="shared" si="21" ref="F69:O69">SUBTOTAL(9,F70)</f>
        <v>50000</v>
      </c>
      <c r="G69" s="284">
        <f t="shared" si="21"/>
        <v>0</v>
      </c>
      <c r="H69" s="225">
        <f t="shared" si="21"/>
        <v>50000</v>
      </c>
      <c r="I69" s="225">
        <f t="shared" si="21"/>
        <v>50000</v>
      </c>
      <c r="J69" s="225">
        <f t="shared" si="21"/>
        <v>0</v>
      </c>
      <c r="K69" s="177">
        <f t="shared" si="21"/>
        <v>0</v>
      </c>
      <c r="L69" s="178">
        <f t="shared" si="21"/>
        <v>50000</v>
      </c>
      <c r="M69" s="177">
        <f t="shared" si="21"/>
        <v>50000</v>
      </c>
      <c r="N69" s="179">
        <f t="shared" si="21"/>
        <v>0</v>
      </c>
      <c r="O69" s="180">
        <f t="shared" si="21"/>
        <v>0</v>
      </c>
    </row>
    <row r="70" spans="1:15" s="61" customFormat="1" ht="57" thickBot="1">
      <c r="A70" s="156">
        <v>41</v>
      </c>
      <c r="B70" s="181"/>
      <c r="C70" s="182" t="s">
        <v>89</v>
      </c>
      <c r="D70" s="183" t="s">
        <v>27</v>
      </c>
      <c r="E70" s="184" t="s">
        <v>90</v>
      </c>
      <c r="F70" s="176">
        <v>50000</v>
      </c>
      <c r="G70" s="185">
        <v>0</v>
      </c>
      <c r="H70" s="185">
        <f>I70+J70</f>
        <v>50000</v>
      </c>
      <c r="I70" s="186">
        <v>50000</v>
      </c>
      <c r="J70" s="187">
        <v>0</v>
      </c>
      <c r="K70" s="164">
        <f>L70-H70</f>
        <v>0</v>
      </c>
      <c r="L70" s="281">
        <f>M70+N70</f>
        <v>50000</v>
      </c>
      <c r="M70" s="282">
        <v>50000</v>
      </c>
      <c r="N70" s="273">
        <v>0</v>
      </c>
      <c r="O70" s="146">
        <f>F70-G70-L70</f>
        <v>0</v>
      </c>
    </row>
    <row r="71" spans="1:15" s="188" customFormat="1" ht="33" customHeight="1" thickBot="1">
      <c r="A71" s="172"/>
      <c r="B71" s="132" t="s">
        <v>91</v>
      </c>
      <c r="C71" s="111" t="s">
        <v>92</v>
      </c>
      <c r="D71" s="111"/>
      <c r="E71" s="112"/>
      <c r="F71" s="31">
        <f>SUBTOTAL(9,F73:F74)</f>
        <v>370000</v>
      </c>
      <c r="G71" s="31">
        <f>SUBTOTAL(9,G73:G74)</f>
        <v>30000</v>
      </c>
      <c r="H71" s="31">
        <f>SUBTOTAL(9,H73:H74)</f>
        <v>340000</v>
      </c>
      <c r="I71" s="31">
        <f>SUBTOTAL(9,I73:I74)</f>
        <v>340000</v>
      </c>
      <c r="J71" s="31">
        <f>SUBTOTAL(9,J73:J74)</f>
        <v>0</v>
      </c>
      <c r="K71" s="32">
        <f>SUBTOTAL(9,K74:K74)</f>
        <v>0</v>
      </c>
      <c r="L71" s="26">
        <f>SUBTOTAL(9,L74:L74)</f>
        <v>300000</v>
      </c>
      <c r="M71" s="32">
        <f>SUBTOTAL(9,M74:M74)</f>
        <v>300000</v>
      </c>
      <c r="N71" s="33">
        <f>SUBTOTAL(9,N74:N74)</f>
        <v>0</v>
      </c>
      <c r="O71" s="34">
        <f>SUBTOTAL(9,O74:O74)</f>
        <v>0</v>
      </c>
    </row>
    <row r="72" spans="1:15" s="123" customFormat="1" ht="29.25" customHeight="1">
      <c r="A72" s="134"/>
      <c r="B72" s="115" t="s">
        <v>93</v>
      </c>
      <c r="C72" s="116" t="s">
        <v>94</v>
      </c>
      <c r="D72" s="116"/>
      <c r="E72" s="117"/>
      <c r="F72" s="135">
        <f>SUBTOTAL(9,F73:F74)</f>
        <v>370000</v>
      </c>
      <c r="G72" s="135">
        <f>SUBTOTAL(9,G73:G74)</f>
        <v>30000</v>
      </c>
      <c r="H72" s="135">
        <f>SUBTOTAL(9,H73:H74)</f>
        <v>340000</v>
      </c>
      <c r="I72" s="135">
        <f>SUBTOTAL(9,I73:I74)</f>
        <v>340000</v>
      </c>
      <c r="J72" s="135">
        <f>SUBTOTAL(9,J73:J74)</f>
        <v>0</v>
      </c>
      <c r="K72" s="119">
        <f>SUBTOTAL(9,K74:K74)</f>
        <v>0</v>
      </c>
      <c r="L72" s="120">
        <f>SUBTOTAL(9,L74:L74)</f>
        <v>300000</v>
      </c>
      <c r="M72" s="119">
        <f>SUBTOTAL(9,M74:M74)</f>
        <v>300000</v>
      </c>
      <c r="N72" s="121">
        <f>SUBTOTAL(9,N74:N74)</f>
        <v>0</v>
      </c>
      <c r="O72" s="122">
        <f>SUBTOTAL(9,O74:O74)</f>
        <v>0</v>
      </c>
    </row>
    <row r="73" spans="1:15" s="190" customFormat="1" ht="22.5">
      <c r="A73" s="62">
        <v>42</v>
      </c>
      <c r="B73" s="125"/>
      <c r="C73" s="64" t="s">
        <v>95</v>
      </c>
      <c r="D73" s="65" t="s">
        <v>27</v>
      </c>
      <c r="E73" s="66" t="s">
        <v>39</v>
      </c>
      <c r="F73" s="68">
        <v>70000</v>
      </c>
      <c r="G73" s="176">
        <v>30000</v>
      </c>
      <c r="H73" s="67">
        <f>I73+J73</f>
        <v>40000</v>
      </c>
      <c r="I73" s="67">
        <v>40000</v>
      </c>
      <c r="J73" s="69">
        <v>0</v>
      </c>
      <c r="K73" s="271">
        <f>L73-H73</f>
        <v>0</v>
      </c>
      <c r="L73" s="71">
        <f>M73+N73</f>
        <v>40000</v>
      </c>
      <c r="M73" s="72">
        <v>40000</v>
      </c>
      <c r="N73" s="73">
        <v>0</v>
      </c>
      <c r="O73" s="146"/>
    </row>
    <row r="74" spans="1:15" s="190" customFormat="1" ht="23.25" thickBot="1">
      <c r="A74" s="81">
        <v>43</v>
      </c>
      <c r="B74" s="143"/>
      <c r="C74" s="83" t="s">
        <v>96</v>
      </c>
      <c r="D74" s="84" t="s">
        <v>27</v>
      </c>
      <c r="E74" s="85" t="s">
        <v>28</v>
      </c>
      <c r="F74" s="87">
        <v>300000</v>
      </c>
      <c r="G74" s="87">
        <v>0</v>
      </c>
      <c r="H74" s="86">
        <f>I74+J74</f>
        <v>300000</v>
      </c>
      <c r="I74" s="86">
        <v>300000</v>
      </c>
      <c r="J74" s="88">
        <v>0</v>
      </c>
      <c r="K74" s="305">
        <f>L74-H74</f>
        <v>0</v>
      </c>
      <c r="L74" s="166">
        <f>M74+N74</f>
        <v>300000</v>
      </c>
      <c r="M74" s="167">
        <v>300000</v>
      </c>
      <c r="N74" s="168">
        <v>0</v>
      </c>
      <c r="O74" s="146">
        <f>F74-(G74+H74)</f>
        <v>0</v>
      </c>
    </row>
    <row r="75" spans="1:15" s="188" customFormat="1" ht="33" customHeight="1" thickBot="1">
      <c r="A75" s="172"/>
      <c r="B75" s="132" t="s">
        <v>97</v>
      </c>
      <c r="C75" s="132" t="s">
        <v>98</v>
      </c>
      <c r="D75" s="132"/>
      <c r="E75" s="112"/>
      <c r="F75" s="31">
        <f aca="true" t="shared" si="22" ref="F75:O75">SUBTOTAL(9,F77:F79)</f>
        <v>16619000</v>
      </c>
      <c r="G75" s="31">
        <f t="shared" si="22"/>
        <v>55000</v>
      </c>
      <c r="H75" s="31">
        <f t="shared" si="22"/>
        <v>2700000</v>
      </c>
      <c r="I75" s="31">
        <f t="shared" si="22"/>
        <v>2700000</v>
      </c>
      <c r="J75" s="31">
        <f t="shared" si="22"/>
        <v>0</v>
      </c>
      <c r="K75" s="32">
        <f t="shared" si="22"/>
        <v>0</v>
      </c>
      <c r="L75" s="26">
        <f t="shared" si="22"/>
        <v>2700000</v>
      </c>
      <c r="M75" s="32">
        <f t="shared" si="22"/>
        <v>2700000</v>
      </c>
      <c r="N75" s="33">
        <f t="shared" si="22"/>
        <v>0</v>
      </c>
      <c r="O75" s="34" t="e">
        <f t="shared" si="22"/>
        <v>#REF!</v>
      </c>
    </row>
    <row r="76" spans="1:15" s="123" customFormat="1" ht="27" customHeight="1">
      <c r="A76" s="134"/>
      <c r="B76" s="115" t="s">
        <v>99</v>
      </c>
      <c r="C76" s="116" t="s">
        <v>100</v>
      </c>
      <c r="D76" s="116"/>
      <c r="E76" s="117"/>
      <c r="F76" s="118">
        <f aca="true" t="shared" si="23" ref="F76:O76">SUBTOTAL(9,F77:F79)</f>
        <v>16619000</v>
      </c>
      <c r="G76" s="118">
        <f t="shared" si="23"/>
        <v>55000</v>
      </c>
      <c r="H76" s="118">
        <f t="shared" si="23"/>
        <v>2700000</v>
      </c>
      <c r="I76" s="118">
        <f t="shared" si="23"/>
        <v>2700000</v>
      </c>
      <c r="J76" s="118">
        <f t="shared" si="23"/>
        <v>0</v>
      </c>
      <c r="K76" s="119">
        <f t="shared" si="23"/>
        <v>0</v>
      </c>
      <c r="L76" s="120">
        <f t="shared" si="23"/>
        <v>2700000</v>
      </c>
      <c r="M76" s="119">
        <f t="shared" si="23"/>
        <v>2700000</v>
      </c>
      <c r="N76" s="121">
        <f t="shared" si="23"/>
        <v>0</v>
      </c>
      <c r="O76" s="122" t="e">
        <f t="shared" si="23"/>
        <v>#REF!</v>
      </c>
    </row>
    <row r="77" spans="1:15" s="142" customFormat="1" ht="22.5">
      <c r="A77" s="62">
        <v>44</v>
      </c>
      <c r="B77" s="125"/>
      <c r="C77" s="127" t="s">
        <v>101</v>
      </c>
      <c r="D77" s="65" t="s">
        <v>27</v>
      </c>
      <c r="E77" s="66" t="s">
        <v>102</v>
      </c>
      <c r="F77" s="67">
        <v>16419000</v>
      </c>
      <c r="G77" s="68">
        <v>55000</v>
      </c>
      <c r="H77" s="67">
        <f>I77+J77</f>
        <v>2500000</v>
      </c>
      <c r="I77" s="67">
        <v>2500000</v>
      </c>
      <c r="J77" s="69">
        <v>0</v>
      </c>
      <c r="K77" s="191">
        <f>L77-H77</f>
        <v>0</v>
      </c>
      <c r="L77" s="71">
        <f>M77+N77</f>
        <v>2500000</v>
      </c>
      <c r="M77" s="72">
        <v>2500000</v>
      </c>
      <c r="N77" s="73">
        <v>0</v>
      </c>
      <c r="O77" s="146">
        <f>F77-(G77+H77)</f>
        <v>13864000</v>
      </c>
    </row>
    <row r="78" spans="1:15" s="142" customFormat="1" ht="22.5">
      <c r="A78" s="62">
        <v>45</v>
      </c>
      <c r="B78" s="125"/>
      <c r="C78" s="64" t="s">
        <v>103</v>
      </c>
      <c r="D78" s="65" t="s">
        <v>27</v>
      </c>
      <c r="E78" s="66" t="s">
        <v>28</v>
      </c>
      <c r="F78" s="67">
        <v>100000</v>
      </c>
      <c r="G78" s="192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/>
    </row>
    <row r="79" spans="1:15" s="61" customFormat="1" ht="48.75" customHeight="1" thickBot="1">
      <c r="A79" s="62">
        <v>46</v>
      </c>
      <c r="B79" s="125"/>
      <c r="C79" s="64" t="s">
        <v>104</v>
      </c>
      <c r="D79" s="65" t="s">
        <v>27</v>
      </c>
      <c r="E79" s="66" t="s">
        <v>28</v>
      </c>
      <c r="F79" s="67">
        <v>100000</v>
      </c>
      <c r="G79" s="68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 t="e">
        <f>#REF!-#REF!-L79</f>
        <v>#REF!</v>
      </c>
    </row>
    <row r="80" spans="1:15" s="35" customFormat="1" ht="28.5" customHeight="1" thickBot="1">
      <c r="A80" s="326" t="s">
        <v>105</v>
      </c>
      <c r="B80" s="327"/>
      <c r="C80" s="328"/>
      <c r="D80" s="36"/>
      <c r="E80" s="37"/>
      <c r="F80" s="38">
        <f aca="true" t="shared" si="24" ref="F80:N80">SUBTOTAL(9,F83:F107)</f>
        <v>12385000</v>
      </c>
      <c r="G80" s="38">
        <f t="shared" si="24"/>
        <v>0</v>
      </c>
      <c r="H80" s="38">
        <f t="shared" si="24"/>
        <v>10504880</v>
      </c>
      <c r="I80" s="38">
        <f t="shared" si="24"/>
        <v>10504880</v>
      </c>
      <c r="J80" s="38">
        <f t="shared" si="24"/>
        <v>0</v>
      </c>
      <c r="K80" s="39">
        <f t="shared" si="24"/>
        <v>0</v>
      </c>
      <c r="L80" s="39">
        <f t="shared" si="24"/>
        <v>10504880</v>
      </c>
      <c r="M80" s="39">
        <f t="shared" si="24"/>
        <v>10504880</v>
      </c>
      <c r="N80" s="40">
        <f t="shared" si="24"/>
        <v>0</v>
      </c>
      <c r="O80" s="193">
        <f>SUBTOTAL(9,O83:O103)</f>
        <v>-100000</v>
      </c>
    </row>
    <row r="81" spans="1:15" s="113" customFormat="1" ht="21.75" customHeight="1" thickBot="1">
      <c r="A81" s="109"/>
      <c r="B81" s="132" t="s">
        <v>60</v>
      </c>
      <c r="C81" s="111" t="s">
        <v>61</v>
      </c>
      <c r="D81" s="111"/>
      <c r="E81" s="112"/>
      <c r="F81" s="31">
        <f aca="true" t="shared" si="25" ref="F81:O81">SUBTOTAL(9,F83)</f>
        <v>4900000</v>
      </c>
      <c r="G81" s="31">
        <f t="shared" si="25"/>
        <v>0</v>
      </c>
      <c r="H81" s="31">
        <f t="shared" si="25"/>
        <v>2900000</v>
      </c>
      <c r="I81" s="31">
        <f t="shared" si="25"/>
        <v>2900000</v>
      </c>
      <c r="J81" s="31">
        <f t="shared" si="25"/>
        <v>0</v>
      </c>
      <c r="K81" s="32">
        <f t="shared" si="25"/>
        <v>0</v>
      </c>
      <c r="L81" s="26">
        <f t="shared" si="25"/>
        <v>2900000</v>
      </c>
      <c r="M81" s="32">
        <f t="shared" si="25"/>
        <v>2900000</v>
      </c>
      <c r="N81" s="33">
        <f t="shared" si="25"/>
        <v>0</v>
      </c>
      <c r="O81" s="34">
        <f t="shared" si="25"/>
        <v>0</v>
      </c>
    </row>
    <row r="82" spans="1:15" s="123" customFormat="1" ht="29.25" customHeight="1">
      <c r="A82" s="114"/>
      <c r="B82" s="115" t="s">
        <v>106</v>
      </c>
      <c r="C82" s="116" t="s">
        <v>107</v>
      </c>
      <c r="D82" s="116"/>
      <c r="E82" s="117"/>
      <c r="F82" s="118">
        <f aca="true" t="shared" si="26" ref="F82:O82">SUBTOTAL(9,F83)</f>
        <v>4900000</v>
      </c>
      <c r="G82" s="118">
        <f t="shared" si="26"/>
        <v>0</v>
      </c>
      <c r="H82" s="118">
        <f t="shared" si="26"/>
        <v>2900000</v>
      </c>
      <c r="I82" s="118">
        <f t="shared" si="26"/>
        <v>2900000</v>
      </c>
      <c r="J82" s="118">
        <f t="shared" si="26"/>
        <v>0</v>
      </c>
      <c r="K82" s="119">
        <f t="shared" si="26"/>
        <v>0</v>
      </c>
      <c r="L82" s="120">
        <f t="shared" si="26"/>
        <v>2900000</v>
      </c>
      <c r="M82" s="119">
        <f t="shared" si="26"/>
        <v>2900000</v>
      </c>
      <c r="N82" s="121">
        <f t="shared" si="26"/>
        <v>0</v>
      </c>
      <c r="O82" s="122">
        <f t="shared" si="26"/>
        <v>0</v>
      </c>
    </row>
    <row r="83" spans="1:15" s="198" customFormat="1" ht="18" customHeight="1">
      <c r="A83" s="194">
        <v>47</v>
      </c>
      <c r="B83" s="195"/>
      <c r="C83" s="64" t="s">
        <v>108</v>
      </c>
      <c r="D83" s="65" t="s">
        <v>109</v>
      </c>
      <c r="E83" s="66" t="s">
        <v>28</v>
      </c>
      <c r="F83" s="67">
        <v>4900000</v>
      </c>
      <c r="G83" s="176">
        <v>0</v>
      </c>
      <c r="H83" s="67">
        <f>I83+J83</f>
        <v>2900000</v>
      </c>
      <c r="I83" s="67">
        <v>2900000</v>
      </c>
      <c r="J83" s="69">
        <v>0</v>
      </c>
      <c r="K83" s="196">
        <f>L83-H83</f>
        <v>0</v>
      </c>
      <c r="L83" s="71">
        <f>SUM(M83:N83)</f>
        <v>2900000</v>
      </c>
      <c r="M83" s="72">
        <v>2900000</v>
      </c>
      <c r="N83" s="73">
        <v>0</v>
      </c>
      <c r="O83" s="197"/>
    </row>
    <row r="84" spans="1:15" s="123" customFormat="1" ht="29.25" customHeight="1">
      <c r="A84" s="199"/>
      <c r="B84" s="200" t="s">
        <v>110</v>
      </c>
      <c r="C84" s="201" t="s">
        <v>111</v>
      </c>
      <c r="D84" s="201"/>
      <c r="E84" s="202"/>
      <c r="F84" s="203">
        <f aca="true" t="shared" si="27" ref="F84:O84">SUBTOTAL(9,F85:F86)</f>
        <v>185000</v>
      </c>
      <c r="G84" s="203">
        <f t="shared" si="27"/>
        <v>0</v>
      </c>
      <c r="H84" s="203">
        <f t="shared" si="27"/>
        <v>200000</v>
      </c>
      <c r="I84" s="203">
        <f t="shared" si="27"/>
        <v>200000</v>
      </c>
      <c r="J84" s="203">
        <f t="shared" si="27"/>
        <v>0</v>
      </c>
      <c r="K84" s="203">
        <f t="shared" si="27"/>
        <v>0</v>
      </c>
      <c r="L84" s="268">
        <f t="shared" si="27"/>
        <v>200000</v>
      </c>
      <c r="M84" s="203">
        <f t="shared" si="27"/>
        <v>200000</v>
      </c>
      <c r="N84" s="292">
        <f t="shared" si="27"/>
        <v>0</v>
      </c>
      <c r="O84" s="285">
        <f t="shared" si="27"/>
        <v>0</v>
      </c>
    </row>
    <row r="85" spans="1:15" s="123" customFormat="1" ht="24" customHeight="1">
      <c r="A85" s="204">
        <v>48</v>
      </c>
      <c r="B85" s="205"/>
      <c r="C85" s="206" t="s">
        <v>142</v>
      </c>
      <c r="D85" s="207" t="s">
        <v>112</v>
      </c>
      <c r="E85" s="66" t="s">
        <v>28</v>
      </c>
      <c r="F85" s="68">
        <v>65000</v>
      </c>
      <c r="G85" s="68">
        <v>0</v>
      </c>
      <c r="H85" s="67">
        <f>I85+J85</f>
        <v>80000</v>
      </c>
      <c r="I85" s="67">
        <v>80000</v>
      </c>
      <c r="J85" s="69">
        <v>0</v>
      </c>
      <c r="K85" s="208">
        <f>L85-H85</f>
        <v>0</v>
      </c>
      <c r="L85" s="71">
        <f>SUM(M85:N85)</f>
        <v>80000</v>
      </c>
      <c r="M85" s="72">
        <v>80000</v>
      </c>
      <c r="N85" s="73">
        <v>0</v>
      </c>
      <c r="O85" s="209"/>
    </row>
    <row r="86" spans="1:15" s="123" customFormat="1" ht="17.25" customHeight="1" thickBot="1">
      <c r="A86" s="204">
        <v>49</v>
      </c>
      <c r="B86" s="205"/>
      <c r="C86" s="206" t="s">
        <v>113</v>
      </c>
      <c r="D86" s="65" t="s">
        <v>27</v>
      </c>
      <c r="E86" s="66" t="s">
        <v>28</v>
      </c>
      <c r="F86" s="68">
        <v>120000</v>
      </c>
      <c r="G86" s="68">
        <v>0</v>
      </c>
      <c r="H86" s="67">
        <f>I86+J86</f>
        <v>120000</v>
      </c>
      <c r="I86" s="67">
        <v>120000</v>
      </c>
      <c r="J86" s="69">
        <v>0</v>
      </c>
      <c r="K86" s="208">
        <f>L86-H86</f>
        <v>0</v>
      </c>
      <c r="L86" s="71">
        <f>SUM(M86:N86)</f>
        <v>120000</v>
      </c>
      <c r="M86" s="72">
        <v>120000</v>
      </c>
      <c r="N86" s="73">
        <v>0</v>
      </c>
      <c r="O86" s="209"/>
    </row>
    <row r="87" spans="1:15" s="174" customFormat="1" ht="21" customHeight="1" thickBot="1">
      <c r="A87" s="172"/>
      <c r="B87" s="132" t="s">
        <v>80</v>
      </c>
      <c r="C87" s="111" t="s">
        <v>81</v>
      </c>
      <c r="D87" s="111"/>
      <c r="E87" s="112"/>
      <c r="F87" s="31">
        <f aca="true" t="shared" si="28" ref="F87:O87">SUBTOTAL(9,F89:F89)</f>
        <v>300000</v>
      </c>
      <c r="G87" s="31">
        <f t="shared" si="28"/>
        <v>0</v>
      </c>
      <c r="H87" s="31">
        <f t="shared" si="28"/>
        <v>400000</v>
      </c>
      <c r="I87" s="31">
        <f t="shared" si="28"/>
        <v>400000</v>
      </c>
      <c r="J87" s="31">
        <f t="shared" si="28"/>
        <v>0</v>
      </c>
      <c r="K87" s="31">
        <f t="shared" si="28"/>
        <v>0</v>
      </c>
      <c r="L87" s="25">
        <f t="shared" si="28"/>
        <v>400000</v>
      </c>
      <c r="M87" s="31">
        <f t="shared" si="28"/>
        <v>400000</v>
      </c>
      <c r="N87" s="288">
        <f t="shared" si="28"/>
        <v>0</v>
      </c>
      <c r="O87" s="286">
        <f t="shared" si="28"/>
        <v>-100000</v>
      </c>
    </row>
    <row r="88" spans="1:15" s="123" customFormat="1" ht="21" customHeight="1">
      <c r="A88" s="134"/>
      <c r="B88" s="115" t="s">
        <v>82</v>
      </c>
      <c r="C88" s="116" t="s">
        <v>83</v>
      </c>
      <c r="D88" s="116"/>
      <c r="E88" s="117"/>
      <c r="F88" s="135">
        <f aca="true" t="shared" si="29" ref="F88:N88">SUBTOTAL(9,F89:F89)</f>
        <v>300000</v>
      </c>
      <c r="G88" s="135">
        <f t="shared" si="29"/>
        <v>0</v>
      </c>
      <c r="H88" s="135">
        <f t="shared" si="29"/>
        <v>400000</v>
      </c>
      <c r="I88" s="135">
        <f t="shared" si="29"/>
        <v>400000</v>
      </c>
      <c r="J88" s="135">
        <f t="shared" si="29"/>
        <v>0</v>
      </c>
      <c r="K88" s="135">
        <f t="shared" si="29"/>
        <v>0</v>
      </c>
      <c r="L88" s="267">
        <f t="shared" si="29"/>
        <v>400000</v>
      </c>
      <c r="M88" s="135">
        <f t="shared" si="29"/>
        <v>400000</v>
      </c>
      <c r="N88" s="291">
        <f t="shared" si="29"/>
        <v>0</v>
      </c>
      <c r="O88" s="175">
        <f>SUBTOTAL(9,O89:O94)</f>
        <v>-100000</v>
      </c>
    </row>
    <row r="89" spans="1:15" s="61" customFormat="1" ht="18.75" customHeight="1" thickBot="1">
      <c r="A89" s="62">
        <v>50</v>
      </c>
      <c r="B89" s="125"/>
      <c r="C89" s="64" t="s">
        <v>114</v>
      </c>
      <c r="D89" s="65" t="s">
        <v>27</v>
      </c>
      <c r="E89" s="66" t="s">
        <v>28</v>
      </c>
      <c r="F89" s="67">
        <v>300000</v>
      </c>
      <c r="G89" s="68">
        <v>0</v>
      </c>
      <c r="H89" s="67">
        <f>I89+J89</f>
        <v>400000</v>
      </c>
      <c r="I89" s="67">
        <v>400000</v>
      </c>
      <c r="J89" s="69">
        <v>0</v>
      </c>
      <c r="K89" s="145">
        <f>L89-H89</f>
        <v>0</v>
      </c>
      <c r="L89" s="71">
        <f>M89+N89</f>
        <v>400000</v>
      </c>
      <c r="M89" s="72">
        <v>400000</v>
      </c>
      <c r="N89" s="73">
        <v>0</v>
      </c>
      <c r="O89" s="146">
        <f>F89-G89-L89</f>
        <v>-100000</v>
      </c>
    </row>
    <row r="90" spans="1:15" s="113" customFormat="1" ht="18.75" customHeight="1" thickBot="1">
      <c r="A90" s="109"/>
      <c r="B90" s="132" t="s">
        <v>150</v>
      </c>
      <c r="C90" s="111" t="s">
        <v>151</v>
      </c>
      <c r="D90" s="111"/>
      <c r="E90" s="112"/>
      <c r="F90" s="31"/>
      <c r="G90" s="31"/>
      <c r="H90" s="31">
        <f aca="true" t="shared" si="30" ref="H90:N90">SUBTOTAL(9,H92)</f>
        <v>4880</v>
      </c>
      <c r="I90" s="31">
        <f t="shared" si="30"/>
        <v>4880</v>
      </c>
      <c r="J90" s="31">
        <f t="shared" si="30"/>
        <v>0</v>
      </c>
      <c r="K90" s="32">
        <f t="shared" si="30"/>
        <v>0</v>
      </c>
      <c r="L90" s="26">
        <f t="shared" si="30"/>
        <v>4880</v>
      </c>
      <c r="M90" s="32">
        <f t="shared" si="30"/>
        <v>4880</v>
      </c>
      <c r="N90" s="33">
        <f t="shared" si="30"/>
        <v>0</v>
      </c>
      <c r="O90" s="34"/>
    </row>
    <row r="91" spans="1:15" s="123" customFormat="1" ht="18.75" customHeight="1" thickBot="1">
      <c r="A91" s="210"/>
      <c r="B91" s="211" t="s">
        <v>153</v>
      </c>
      <c r="C91" s="212" t="s">
        <v>152</v>
      </c>
      <c r="D91" s="212"/>
      <c r="E91" s="30"/>
      <c r="F91" s="31"/>
      <c r="G91" s="31"/>
      <c r="H91" s="302">
        <f aca="true" t="shared" si="31" ref="H91:N91">SUBTOTAL(9,H92)</f>
        <v>4880</v>
      </c>
      <c r="I91" s="302">
        <f t="shared" si="31"/>
        <v>4880</v>
      </c>
      <c r="J91" s="302">
        <f t="shared" si="31"/>
        <v>0</v>
      </c>
      <c r="K91" s="302">
        <f t="shared" si="31"/>
        <v>0</v>
      </c>
      <c r="L91" s="304">
        <f t="shared" si="31"/>
        <v>4880</v>
      </c>
      <c r="M91" s="302">
        <f t="shared" si="31"/>
        <v>4880</v>
      </c>
      <c r="N91" s="303">
        <f t="shared" si="31"/>
        <v>0</v>
      </c>
      <c r="O91" s="122"/>
    </row>
    <row r="92" spans="1:15" s="61" customFormat="1" ht="18.75" customHeight="1" thickBot="1">
      <c r="A92" s="156">
        <v>51</v>
      </c>
      <c r="B92" s="181"/>
      <c r="C92" s="295" t="s">
        <v>154</v>
      </c>
      <c r="D92" s="296" t="s">
        <v>155</v>
      </c>
      <c r="E92" s="159"/>
      <c r="F92" s="297"/>
      <c r="G92" s="264"/>
      <c r="H92" s="185">
        <f>I92+J92</f>
        <v>4880</v>
      </c>
      <c r="I92" s="185">
        <v>4880</v>
      </c>
      <c r="J92" s="299">
        <v>0</v>
      </c>
      <c r="K92" s="300">
        <f>L92-H92</f>
        <v>0</v>
      </c>
      <c r="L92" s="269">
        <f>M92+N92</f>
        <v>4880</v>
      </c>
      <c r="M92" s="270">
        <v>4880</v>
      </c>
      <c r="N92" s="301">
        <v>0</v>
      </c>
      <c r="O92" s="298"/>
    </row>
    <row r="93" spans="1:15" s="113" customFormat="1" ht="27.75" customHeight="1" thickBot="1">
      <c r="A93" s="109"/>
      <c r="B93" s="132" t="s">
        <v>91</v>
      </c>
      <c r="C93" s="111" t="s">
        <v>92</v>
      </c>
      <c r="D93" s="111"/>
      <c r="E93" s="112"/>
      <c r="F93" s="31">
        <f aca="true" t="shared" si="32" ref="F93:O93">SUBTOTAL(9,F95)</f>
        <v>7000000</v>
      </c>
      <c r="G93" s="31">
        <f t="shared" si="32"/>
        <v>0</v>
      </c>
      <c r="H93" s="31">
        <f t="shared" si="32"/>
        <v>7000000</v>
      </c>
      <c r="I93" s="31">
        <f t="shared" si="32"/>
        <v>7000000</v>
      </c>
      <c r="J93" s="31">
        <f t="shared" si="32"/>
        <v>0</v>
      </c>
      <c r="K93" s="32">
        <f t="shared" si="32"/>
        <v>0</v>
      </c>
      <c r="L93" s="26">
        <f t="shared" si="32"/>
        <v>7000000</v>
      </c>
      <c r="M93" s="32">
        <f t="shared" si="32"/>
        <v>7000000</v>
      </c>
      <c r="N93" s="33">
        <f t="shared" si="32"/>
        <v>0</v>
      </c>
      <c r="O93" s="34">
        <f t="shared" si="32"/>
        <v>0</v>
      </c>
    </row>
    <row r="94" spans="1:15" s="123" customFormat="1" ht="30.75" customHeight="1" thickBot="1">
      <c r="A94" s="210"/>
      <c r="B94" s="211" t="s">
        <v>115</v>
      </c>
      <c r="C94" s="212" t="s">
        <v>116</v>
      </c>
      <c r="D94" s="212"/>
      <c r="E94" s="30"/>
      <c r="F94" s="31">
        <f aca="true" t="shared" si="33" ref="F94:O94">SUBTOTAL(9,F95)</f>
        <v>7000000</v>
      </c>
      <c r="G94" s="31">
        <f t="shared" si="33"/>
        <v>0</v>
      </c>
      <c r="H94" s="31">
        <f t="shared" si="33"/>
        <v>7000000</v>
      </c>
      <c r="I94" s="31">
        <f t="shared" si="33"/>
        <v>7000000</v>
      </c>
      <c r="J94" s="31">
        <f t="shared" si="33"/>
        <v>0</v>
      </c>
      <c r="K94" s="32">
        <f t="shared" si="33"/>
        <v>0</v>
      </c>
      <c r="L94" s="26">
        <f t="shared" si="33"/>
        <v>7000000</v>
      </c>
      <c r="M94" s="32">
        <f t="shared" si="33"/>
        <v>7000000</v>
      </c>
      <c r="N94" s="33">
        <f t="shared" si="33"/>
        <v>0</v>
      </c>
      <c r="O94" s="122">
        <f t="shared" si="33"/>
        <v>0</v>
      </c>
    </row>
    <row r="95" spans="1:15" s="198" customFormat="1" ht="51.75" customHeight="1" thickBot="1">
      <c r="A95" s="213">
        <v>52</v>
      </c>
      <c r="B95" s="214"/>
      <c r="C95" s="103" t="s">
        <v>117</v>
      </c>
      <c r="D95" s="104" t="s">
        <v>118</v>
      </c>
      <c r="E95" s="105" t="s">
        <v>28</v>
      </c>
      <c r="F95" s="106">
        <v>7000000</v>
      </c>
      <c r="G95" s="107">
        <v>0</v>
      </c>
      <c r="H95" s="106">
        <f>I95+J95</f>
        <v>7000000</v>
      </c>
      <c r="I95" s="106">
        <v>7000000</v>
      </c>
      <c r="J95" s="108">
        <v>0</v>
      </c>
      <c r="K95" s="272">
        <f>L95-H95</f>
        <v>0</v>
      </c>
      <c r="L95" s="269">
        <f>SUM(M95:N95)</f>
        <v>7000000</v>
      </c>
      <c r="M95" s="270">
        <v>7000000</v>
      </c>
      <c r="N95" s="273">
        <v>0</v>
      </c>
      <c r="O95" s="197"/>
    </row>
    <row r="96" spans="1:15" s="174" customFormat="1" ht="27.75" customHeight="1" hidden="1" thickBot="1">
      <c r="A96" s="215"/>
      <c r="B96" s="216" t="s">
        <v>80</v>
      </c>
      <c r="C96" s="217" t="s">
        <v>81</v>
      </c>
      <c r="D96" s="217"/>
      <c r="E96" s="218"/>
      <c r="F96" s="219">
        <f aca="true" t="shared" si="34" ref="F96:O96">SUBTOTAL(9,F98:F103)</f>
        <v>0</v>
      </c>
      <c r="G96" s="219">
        <f t="shared" si="34"/>
        <v>0</v>
      </c>
      <c r="H96" s="219">
        <f t="shared" si="34"/>
        <v>0</v>
      </c>
      <c r="I96" s="219">
        <f t="shared" si="34"/>
        <v>0</v>
      </c>
      <c r="J96" s="219">
        <f t="shared" si="34"/>
        <v>0</v>
      </c>
      <c r="K96" s="32">
        <f t="shared" si="34"/>
        <v>0</v>
      </c>
      <c r="L96" s="26">
        <f t="shared" si="34"/>
        <v>0</v>
      </c>
      <c r="M96" s="32">
        <f t="shared" si="34"/>
        <v>0</v>
      </c>
      <c r="N96" s="33">
        <f t="shared" si="34"/>
        <v>0</v>
      </c>
      <c r="O96" s="220">
        <f t="shared" si="34"/>
        <v>0</v>
      </c>
    </row>
    <row r="97" spans="1:15" s="123" customFormat="1" ht="29.25" customHeight="1" hidden="1">
      <c r="A97" s="221"/>
      <c r="B97" s="222" t="s">
        <v>82</v>
      </c>
      <c r="C97" s="223" t="s">
        <v>83</v>
      </c>
      <c r="D97" s="223"/>
      <c r="E97" s="224"/>
      <c r="F97" s="225">
        <f aca="true" t="shared" si="35" ref="F97:O97">SUBTOTAL(9,F98:F99)</f>
        <v>0</v>
      </c>
      <c r="G97" s="225">
        <f t="shared" si="35"/>
        <v>0</v>
      </c>
      <c r="H97" s="225">
        <f t="shared" si="35"/>
        <v>0</v>
      </c>
      <c r="I97" s="225">
        <f t="shared" si="35"/>
        <v>0</v>
      </c>
      <c r="J97" s="225">
        <f t="shared" si="35"/>
        <v>0</v>
      </c>
      <c r="K97" s="177">
        <f t="shared" si="35"/>
        <v>0</v>
      </c>
      <c r="L97" s="178">
        <f t="shared" si="35"/>
        <v>0</v>
      </c>
      <c r="M97" s="177">
        <f t="shared" si="35"/>
        <v>0</v>
      </c>
      <c r="N97" s="179">
        <f t="shared" si="35"/>
        <v>0</v>
      </c>
      <c r="O97" s="226">
        <f t="shared" si="35"/>
        <v>0</v>
      </c>
    </row>
    <row r="98" spans="1:15" s="229" customFormat="1" ht="22.5" customHeight="1" hidden="1">
      <c r="A98" s="227">
        <v>51</v>
      </c>
      <c r="B98" s="125"/>
      <c r="C98" s="64" t="s">
        <v>119</v>
      </c>
      <c r="D98" s="64"/>
      <c r="E98" s="66"/>
      <c r="F98" s="67"/>
      <c r="G98" s="68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229" customFormat="1" ht="23.25" customHeight="1" hidden="1" thickBot="1">
      <c r="A99" s="230">
        <v>52</v>
      </c>
      <c r="B99" s="169"/>
      <c r="C99" s="64" t="s">
        <v>119</v>
      </c>
      <c r="D99" s="64"/>
      <c r="E99" s="66"/>
      <c r="F99" s="67"/>
      <c r="G99" s="176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123" customFormat="1" ht="29.25" customHeight="1" hidden="1">
      <c r="A100" s="231"/>
      <c r="B100" s="115" t="s">
        <v>120</v>
      </c>
      <c r="C100" s="116" t="s">
        <v>121</v>
      </c>
      <c r="D100" s="116"/>
      <c r="E100" s="117"/>
      <c r="F100" s="118">
        <f aca="true" t="shared" si="36" ref="F100:O100">SUBTOTAL(9,F101)</f>
        <v>0</v>
      </c>
      <c r="G100" s="118">
        <f t="shared" si="36"/>
        <v>0</v>
      </c>
      <c r="H100" s="118">
        <f t="shared" si="36"/>
        <v>0</v>
      </c>
      <c r="I100" s="118">
        <f t="shared" si="36"/>
        <v>0</v>
      </c>
      <c r="J100" s="118">
        <f t="shared" si="36"/>
        <v>0</v>
      </c>
      <c r="K100" s="119">
        <f t="shared" si="36"/>
        <v>0</v>
      </c>
      <c r="L100" s="120">
        <f t="shared" si="36"/>
        <v>0</v>
      </c>
      <c r="M100" s="119">
        <f t="shared" si="36"/>
        <v>0</v>
      </c>
      <c r="N100" s="121">
        <f t="shared" si="36"/>
        <v>0</v>
      </c>
      <c r="O100" s="122">
        <f t="shared" si="36"/>
        <v>0</v>
      </c>
    </row>
    <row r="101" spans="1:15" s="229" customFormat="1" ht="12.75" customHeight="1" hidden="1">
      <c r="A101" s="230">
        <v>53</v>
      </c>
      <c r="B101" s="169"/>
      <c r="C101" s="232" t="s">
        <v>122</v>
      </c>
      <c r="D101" s="232"/>
      <c r="E101" s="66"/>
      <c r="F101" s="67"/>
      <c r="G101" s="176"/>
      <c r="H101" s="67">
        <f>I101+J101</f>
        <v>0</v>
      </c>
      <c r="I101" s="67"/>
      <c r="J101" s="228"/>
      <c r="K101" s="196"/>
      <c r="L101" s="71"/>
      <c r="M101" s="72"/>
      <c r="N101" s="73"/>
      <c r="O101" s="197"/>
    </row>
    <row r="102" spans="1:15" s="123" customFormat="1" ht="29.25" customHeight="1" hidden="1">
      <c r="A102" s="221"/>
      <c r="B102" s="222" t="s">
        <v>87</v>
      </c>
      <c r="C102" s="223" t="s">
        <v>88</v>
      </c>
      <c r="D102" s="223"/>
      <c r="E102" s="224" t="s">
        <v>123</v>
      </c>
      <c r="F102" s="225">
        <f aca="true" t="shared" si="37" ref="F102:O102">SUBTOTAL(9,F103:F103)</f>
        <v>0</v>
      </c>
      <c r="G102" s="225">
        <f t="shared" si="37"/>
        <v>0</v>
      </c>
      <c r="H102" s="225">
        <f t="shared" si="37"/>
        <v>0</v>
      </c>
      <c r="I102" s="225">
        <f t="shared" si="37"/>
        <v>0</v>
      </c>
      <c r="J102" s="225">
        <f t="shared" si="37"/>
        <v>0</v>
      </c>
      <c r="K102" s="177">
        <f t="shared" si="37"/>
        <v>0</v>
      </c>
      <c r="L102" s="178">
        <f t="shared" si="37"/>
        <v>0</v>
      </c>
      <c r="M102" s="177">
        <f t="shared" si="37"/>
        <v>0</v>
      </c>
      <c r="N102" s="179">
        <f t="shared" si="37"/>
        <v>0</v>
      </c>
      <c r="O102" s="226">
        <f t="shared" si="37"/>
        <v>0</v>
      </c>
    </row>
    <row r="103" spans="1:15" s="229" customFormat="1" ht="13.5" customHeight="1" hidden="1" thickBot="1">
      <c r="A103" s="230"/>
      <c r="B103" s="169"/>
      <c r="C103" s="76"/>
      <c r="D103" s="76"/>
      <c r="E103" s="77"/>
      <c r="F103" s="78"/>
      <c r="G103" s="79"/>
      <c r="H103" s="78">
        <f>SUM(I103:J103)</f>
        <v>0</v>
      </c>
      <c r="I103" s="78"/>
      <c r="J103" s="233">
        <v>0</v>
      </c>
      <c r="K103" s="234">
        <f>L103-H103</f>
        <v>0</v>
      </c>
      <c r="L103" s="138">
        <f>SUM(M103:N103)</f>
        <v>0</v>
      </c>
      <c r="M103" s="139"/>
      <c r="N103" s="168">
        <v>0</v>
      </c>
      <c r="O103" s="197"/>
    </row>
    <row r="104" spans="1:15" s="174" customFormat="1" ht="27.75" customHeight="1" hidden="1" thickBot="1">
      <c r="A104" s="235"/>
      <c r="B104" s="132" t="s">
        <v>97</v>
      </c>
      <c r="C104" s="111" t="s">
        <v>98</v>
      </c>
      <c r="D104" s="111"/>
      <c r="E104" s="112"/>
      <c r="F104" s="31">
        <f aca="true" t="shared" si="38" ref="F104:N104">SUBTOTAL(9,F106:F107)</f>
        <v>0</v>
      </c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>
        <f t="shared" si="38"/>
        <v>0</v>
      </c>
      <c r="K104" s="31">
        <f t="shared" si="38"/>
        <v>0</v>
      </c>
      <c r="L104" s="31">
        <f t="shared" si="38"/>
        <v>0</v>
      </c>
      <c r="M104" s="31">
        <f t="shared" si="38"/>
        <v>0</v>
      </c>
      <c r="N104" s="288">
        <f t="shared" si="38"/>
        <v>0</v>
      </c>
      <c r="O104" s="220"/>
    </row>
    <row r="105" spans="1:15" s="123" customFormat="1" ht="29.25" customHeight="1" hidden="1">
      <c r="A105" s="231"/>
      <c r="B105" s="115" t="s">
        <v>99</v>
      </c>
      <c r="C105" s="116" t="s">
        <v>100</v>
      </c>
      <c r="D105" s="116"/>
      <c r="E105" s="117"/>
      <c r="F105" s="225">
        <f aca="true" t="shared" si="39" ref="F105:N105">SUBTOTAL(9,F106:F107)</f>
        <v>0</v>
      </c>
      <c r="G105" s="225">
        <f t="shared" si="39"/>
        <v>0</v>
      </c>
      <c r="H105" s="225">
        <f t="shared" si="39"/>
        <v>0</v>
      </c>
      <c r="I105" s="225">
        <f t="shared" si="39"/>
        <v>0</v>
      </c>
      <c r="J105" s="225">
        <f t="shared" si="39"/>
        <v>0</v>
      </c>
      <c r="K105" s="119">
        <f t="shared" si="39"/>
        <v>0</v>
      </c>
      <c r="L105" s="120">
        <f t="shared" si="39"/>
        <v>0</v>
      </c>
      <c r="M105" s="119">
        <f t="shared" si="39"/>
        <v>0</v>
      </c>
      <c r="N105" s="121">
        <f t="shared" si="39"/>
        <v>0</v>
      </c>
      <c r="O105" s="122"/>
    </row>
    <row r="106" spans="1:15" s="61" customFormat="1" ht="12.75" customHeight="1" hidden="1">
      <c r="A106" s="227">
        <v>54</v>
      </c>
      <c r="B106" s="124"/>
      <c r="C106" s="127"/>
      <c r="D106" s="127"/>
      <c r="E106" s="66"/>
      <c r="F106" s="67"/>
      <c r="G106" s="68"/>
      <c r="H106" s="67">
        <f>I106+J106</f>
        <v>0</v>
      </c>
      <c r="I106" s="67"/>
      <c r="J106" s="69">
        <v>0</v>
      </c>
      <c r="K106" s="236">
        <f>L106-H106</f>
        <v>0</v>
      </c>
      <c r="L106" s="71">
        <f>M106+N106</f>
        <v>0</v>
      </c>
      <c r="M106" s="72">
        <v>0</v>
      </c>
      <c r="N106" s="73">
        <v>0</v>
      </c>
      <c r="O106" s="74"/>
    </row>
    <row r="107" spans="1:15" s="247" customFormat="1" ht="12" customHeight="1" hidden="1" thickBot="1">
      <c r="A107" s="237">
        <v>55</v>
      </c>
      <c r="B107" s="238"/>
      <c r="C107" s="239"/>
      <c r="D107" s="239"/>
      <c r="E107" s="239"/>
      <c r="F107" s="240"/>
      <c r="G107" s="241"/>
      <c r="H107" s="242">
        <f>I107+J107</f>
        <v>0</v>
      </c>
      <c r="I107" s="242"/>
      <c r="J107" s="242">
        <v>0</v>
      </c>
      <c r="K107" s="243">
        <f>L107-H107</f>
        <v>0</v>
      </c>
      <c r="L107" s="244">
        <f>M107+N107</f>
        <v>0</v>
      </c>
      <c r="M107" s="245">
        <v>0</v>
      </c>
      <c r="N107" s="246">
        <v>0</v>
      </c>
      <c r="O107" s="24"/>
    </row>
    <row r="108" spans="1:15" s="123" customFormat="1" ht="29.25" customHeight="1" thickBot="1">
      <c r="A108" s="314" t="s">
        <v>124</v>
      </c>
      <c r="B108" s="315"/>
      <c r="C108" s="316"/>
      <c r="D108" s="53"/>
      <c r="E108" s="37"/>
      <c r="F108" s="38">
        <f>SUBTOTAL(9,F111:F114)</f>
        <v>550000</v>
      </c>
      <c r="G108" s="38">
        <f>SUBTOTAL(9,G111:G114)</f>
        <v>450000</v>
      </c>
      <c r="H108" s="38">
        <f aca="true" t="shared" si="40" ref="H108:N108">SUBTOTAL(9,H111:H117)</f>
        <v>101800</v>
      </c>
      <c r="I108" s="38">
        <f t="shared" si="40"/>
        <v>101800</v>
      </c>
      <c r="J108" s="38">
        <f t="shared" si="40"/>
        <v>0</v>
      </c>
      <c r="K108" s="38">
        <f t="shared" si="40"/>
        <v>0</v>
      </c>
      <c r="L108" s="38">
        <f t="shared" si="40"/>
        <v>101800</v>
      </c>
      <c r="M108" s="38">
        <f t="shared" si="40"/>
        <v>101800</v>
      </c>
      <c r="N108" s="293">
        <f t="shared" si="40"/>
        <v>0</v>
      </c>
      <c r="O108" s="248">
        <f>SUBTOTAL(9,O111:O114)</f>
        <v>0</v>
      </c>
    </row>
    <row r="109" spans="1:15" s="174" customFormat="1" ht="27.75" customHeight="1" hidden="1" thickBot="1">
      <c r="A109" s="235"/>
      <c r="B109" s="132" t="s">
        <v>22</v>
      </c>
      <c r="C109" s="111" t="s">
        <v>23</v>
      </c>
      <c r="D109" s="111"/>
      <c r="E109" s="112"/>
      <c r="F109" s="31">
        <f aca="true" t="shared" si="41" ref="F109:O109">SUBTOTAL(9,F111)</f>
        <v>0</v>
      </c>
      <c r="G109" s="31">
        <f t="shared" si="41"/>
        <v>0</v>
      </c>
      <c r="H109" s="31">
        <f t="shared" si="41"/>
        <v>0</v>
      </c>
      <c r="I109" s="31">
        <f t="shared" si="41"/>
        <v>0</v>
      </c>
      <c r="J109" s="31">
        <f t="shared" si="41"/>
        <v>0</v>
      </c>
      <c r="K109" s="32">
        <f t="shared" si="41"/>
        <v>0</v>
      </c>
      <c r="L109" s="26">
        <f t="shared" si="41"/>
        <v>0</v>
      </c>
      <c r="M109" s="32">
        <f t="shared" si="41"/>
        <v>0</v>
      </c>
      <c r="N109" s="33">
        <f t="shared" si="41"/>
        <v>0</v>
      </c>
      <c r="O109" s="34">
        <f t="shared" si="41"/>
        <v>0</v>
      </c>
    </row>
    <row r="110" spans="1:15" s="123" customFormat="1" ht="55.5" customHeight="1" hidden="1">
      <c r="A110" s="199"/>
      <c r="B110" s="200" t="s">
        <v>24</v>
      </c>
      <c r="C110" s="201" t="s">
        <v>125</v>
      </c>
      <c r="D110" s="201"/>
      <c r="E110" s="202"/>
      <c r="F110" s="203">
        <f aca="true" t="shared" si="42" ref="F110:O110">SUBTOTAL(9,F111)</f>
        <v>0</v>
      </c>
      <c r="G110" s="203">
        <f t="shared" si="42"/>
        <v>0</v>
      </c>
      <c r="H110" s="203">
        <f t="shared" si="42"/>
        <v>0</v>
      </c>
      <c r="I110" s="203">
        <f t="shared" si="42"/>
        <v>0</v>
      </c>
      <c r="J110" s="203">
        <f t="shared" si="42"/>
        <v>0</v>
      </c>
      <c r="K110" s="249">
        <f t="shared" si="42"/>
        <v>0</v>
      </c>
      <c r="L110" s="250">
        <f t="shared" si="42"/>
        <v>0</v>
      </c>
      <c r="M110" s="249">
        <f t="shared" si="42"/>
        <v>0</v>
      </c>
      <c r="N110" s="251">
        <f t="shared" si="42"/>
        <v>0</v>
      </c>
      <c r="O110" s="209">
        <f t="shared" si="42"/>
        <v>0</v>
      </c>
    </row>
    <row r="111" spans="1:15" s="229" customFormat="1" ht="13.5" customHeight="1" hidden="1" thickBot="1">
      <c r="A111" s="252"/>
      <c r="B111" s="253"/>
      <c r="C111" s="64"/>
      <c r="D111" s="64"/>
      <c r="E111" s="66"/>
      <c r="F111" s="67"/>
      <c r="G111" s="176"/>
      <c r="H111" s="67">
        <f>I111+J111</f>
        <v>0</v>
      </c>
      <c r="I111" s="67"/>
      <c r="J111" s="228">
        <v>0</v>
      </c>
      <c r="K111" s="196">
        <f>L111-H111</f>
        <v>0</v>
      </c>
      <c r="L111" s="71">
        <f>M111+N111</f>
        <v>0</v>
      </c>
      <c r="M111" s="72"/>
      <c r="N111" s="168">
        <v>0</v>
      </c>
      <c r="O111" s="197">
        <f>F111-G111-L111</f>
        <v>0</v>
      </c>
    </row>
    <row r="112" spans="1:15" s="113" customFormat="1" ht="29.25" customHeight="1" thickBot="1">
      <c r="A112" s="254"/>
      <c r="B112" s="110" t="s">
        <v>42</v>
      </c>
      <c r="C112" s="111" t="s">
        <v>43</v>
      </c>
      <c r="D112" s="111"/>
      <c r="E112" s="112"/>
      <c r="F112" s="31">
        <f aca="true" t="shared" si="43" ref="F112:O112">SUBTOTAL(9,F114)</f>
        <v>550000</v>
      </c>
      <c r="G112" s="31">
        <f t="shared" si="43"/>
        <v>450000</v>
      </c>
      <c r="H112" s="31">
        <f t="shared" si="43"/>
        <v>100000</v>
      </c>
      <c r="I112" s="31">
        <f t="shared" si="43"/>
        <v>100000</v>
      </c>
      <c r="J112" s="31">
        <f t="shared" si="43"/>
        <v>0</v>
      </c>
      <c r="K112" s="32">
        <f t="shared" si="43"/>
        <v>0</v>
      </c>
      <c r="L112" s="26">
        <f t="shared" si="43"/>
        <v>100000</v>
      </c>
      <c r="M112" s="32">
        <f t="shared" si="43"/>
        <v>100000</v>
      </c>
      <c r="N112" s="33">
        <f t="shared" si="43"/>
        <v>0</v>
      </c>
      <c r="O112" s="34">
        <f t="shared" si="43"/>
        <v>0</v>
      </c>
    </row>
    <row r="113" spans="1:15" s="123" customFormat="1" ht="29.25" customHeight="1">
      <c r="A113" s="231"/>
      <c r="B113" s="115" t="s">
        <v>126</v>
      </c>
      <c r="C113" s="116" t="s">
        <v>127</v>
      </c>
      <c r="D113" s="116"/>
      <c r="E113" s="117"/>
      <c r="F113" s="118">
        <f aca="true" t="shared" si="44" ref="F113:O113">SUBTOTAL(9,F114)</f>
        <v>550000</v>
      </c>
      <c r="G113" s="118">
        <f t="shared" si="44"/>
        <v>450000</v>
      </c>
      <c r="H113" s="118">
        <f t="shared" si="44"/>
        <v>100000</v>
      </c>
      <c r="I113" s="118">
        <f t="shared" si="44"/>
        <v>100000</v>
      </c>
      <c r="J113" s="118">
        <f t="shared" si="44"/>
        <v>0</v>
      </c>
      <c r="K113" s="118">
        <f t="shared" si="44"/>
        <v>0</v>
      </c>
      <c r="L113" s="266">
        <f t="shared" si="44"/>
        <v>100000</v>
      </c>
      <c r="M113" s="118">
        <f t="shared" si="44"/>
        <v>100000</v>
      </c>
      <c r="N113" s="290">
        <f t="shared" si="44"/>
        <v>0</v>
      </c>
      <c r="O113" s="122">
        <f t="shared" si="44"/>
        <v>0</v>
      </c>
    </row>
    <row r="114" spans="1:15" s="61" customFormat="1" ht="57" thickBot="1">
      <c r="A114" s="230">
        <v>53</v>
      </c>
      <c r="B114" s="63"/>
      <c r="C114" s="274" t="s">
        <v>143</v>
      </c>
      <c r="D114" s="263" t="s">
        <v>27</v>
      </c>
      <c r="E114" s="77" t="s">
        <v>39</v>
      </c>
      <c r="F114" s="78">
        <v>550000</v>
      </c>
      <c r="G114" s="79">
        <v>450000</v>
      </c>
      <c r="H114" s="78">
        <f>I114+J114</f>
        <v>100000</v>
      </c>
      <c r="I114" s="78">
        <v>100000</v>
      </c>
      <c r="J114" s="80">
        <v>0</v>
      </c>
      <c r="K114" s="275">
        <f>L114-H114</f>
        <v>0</v>
      </c>
      <c r="L114" s="138">
        <f>M114+N114</f>
        <v>100000</v>
      </c>
      <c r="M114" s="139">
        <v>100000</v>
      </c>
      <c r="N114" s="140">
        <v>0</v>
      </c>
      <c r="O114" s="74">
        <f>F114-G114-L114</f>
        <v>0</v>
      </c>
    </row>
    <row r="115" spans="1:15" s="61" customFormat="1" ht="13.5" thickBot="1">
      <c r="A115" s="109"/>
      <c r="B115" s="132" t="s">
        <v>134</v>
      </c>
      <c r="C115" s="111" t="s">
        <v>135</v>
      </c>
      <c r="D115" s="111"/>
      <c r="E115" s="112"/>
      <c r="F115" s="31" t="e">
        <f>SUBTOTAL(9,#REF!)</f>
        <v>#REF!</v>
      </c>
      <c r="G115" s="31" t="e">
        <f>SUBTOTAL(9,#REF!)</f>
        <v>#REF!</v>
      </c>
      <c r="H115" s="31">
        <f aca="true" t="shared" si="45" ref="H115:N115">SUBTOTAL(9,H117)</f>
        <v>1800</v>
      </c>
      <c r="I115" s="31">
        <f t="shared" si="45"/>
        <v>1800</v>
      </c>
      <c r="J115" s="31">
        <f t="shared" si="45"/>
        <v>0</v>
      </c>
      <c r="K115" s="32">
        <f t="shared" si="45"/>
        <v>0</v>
      </c>
      <c r="L115" s="26">
        <f t="shared" si="45"/>
        <v>1800</v>
      </c>
      <c r="M115" s="32">
        <f t="shared" si="45"/>
        <v>1800</v>
      </c>
      <c r="N115" s="33">
        <f t="shared" si="45"/>
        <v>0</v>
      </c>
      <c r="O115" s="279"/>
    </row>
    <row r="116" spans="1:15" s="61" customFormat="1" ht="25.5">
      <c r="A116" s="231"/>
      <c r="B116" s="115" t="s">
        <v>110</v>
      </c>
      <c r="C116" s="201" t="s">
        <v>111</v>
      </c>
      <c r="D116" s="201"/>
      <c r="E116" s="202"/>
      <c r="F116" s="203">
        <f>SUBTOTAL(9,F117:F117)</f>
        <v>0</v>
      </c>
      <c r="G116" s="203">
        <f>SUBTOTAL(9,G117:G117)</f>
        <v>0</v>
      </c>
      <c r="H116" s="203">
        <f aca="true" t="shared" si="46" ref="H116:N116">SUBTOTAL(9,H117)</f>
        <v>1800</v>
      </c>
      <c r="I116" s="203">
        <f t="shared" si="46"/>
        <v>1800</v>
      </c>
      <c r="J116" s="203">
        <f t="shared" si="46"/>
        <v>0</v>
      </c>
      <c r="K116" s="203">
        <f t="shared" si="46"/>
        <v>0</v>
      </c>
      <c r="L116" s="268">
        <f t="shared" si="46"/>
        <v>1800</v>
      </c>
      <c r="M116" s="203">
        <f t="shared" si="46"/>
        <v>1800</v>
      </c>
      <c r="N116" s="292">
        <f t="shared" si="46"/>
        <v>0</v>
      </c>
      <c r="O116" s="279"/>
    </row>
    <row r="117" spans="1:15" ht="57" thickBot="1">
      <c r="A117" s="237">
        <v>54</v>
      </c>
      <c r="B117" s="280"/>
      <c r="C117" s="83" t="s">
        <v>117</v>
      </c>
      <c r="D117" s="294" t="s">
        <v>118</v>
      </c>
      <c r="E117" s="276"/>
      <c r="F117" s="277"/>
      <c r="G117" s="278"/>
      <c r="H117" s="86">
        <f>I117+J117</f>
        <v>1800</v>
      </c>
      <c r="I117" s="86">
        <v>1800</v>
      </c>
      <c r="J117" s="88">
        <v>0</v>
      </c>
      <c r="K117" s="255">
        <f>L117-H117</f>
        <v>0</v>
      </c>
      <c r="L117" s="166">
        <f>M117+N117</f>
        <v>1800</v>
      </c>
      <c r="M117" s="167">
        <v>1800</v>
      </c>
      <c r="N117" s="168">
        <v>0</v>
      </c>
      <c r="O117" s="259"/>
    </row>
    <row r="118" spans="1:15" s="7" customFormat="1" ht="40.5" customHeight="1">
      <c r="A118" s="317" t="s">
        <v>123</v>
      </c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</row>
    <row r="119" spans="1:25" s="7" customFormat="1" ht="45.75" customHeight="1">
      <c r="A119" s="8"/>
      <c r="B119" s="8"/>
      <c r="C119" s="8"/>
      <c r="D119" s="8"/>
      <c r="E119" s="8"/>
      <c r="F119" s="8"/>
      <c r="G119" s="8"/>
      <c r="H119" s="260"/>
      <c r="J119" s="318"/>
      <c r="K119" s="318"/>
      <c r="L119" s="318"/>
      <c r="M119" s="318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</sheetData>
  <sheetProtection/>
  <mergeCells count="27">
    <mergeCell ref="O4:AB4"/>
    <mergeCell ref="A5:A7"/>
    <mergeCell ref="B5:B7"/>
    <mergeCell ref="C5:C7"/>
    <mergeCell ref="D5:D7"/>
    <mergeCell ref="A3:N3"/>
    <mergeCell ref="I4:J4"/>
    <mergeCell ref="K4:N4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L2:N2"/>
    <mergeCell ref="A108:C108"/>
    <mergeCell ref="A118:O118"/>
    <mergeCell ref="J119:M119"/>
    <mergeCell ref="N119:Y119"/>
    <mergeCell ref="A9:E9"/>
    <mergeCell ref="A10:C10"/>
    <mergeCell ref="A11:C11"/>
    <mergeCell ref="A80:C80"/>
    <mergeCell ref="L5:N5"/>
  </mergeCells>
  <printOptions/>
  <pageMargins left="0.75" right="0.75" top="1" bottom="1" header="0.5" footer="0.5"/>
  <pageSetup fitToHeight="0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4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78"/>
  <sheetViews>
    <sheetView tabSelected="1" view="pageBreakPreview" zoomScale="120" zoomScaleSheetLayoutView="120" zoomScalePageLayoutView="0" workbookViewId="0" topLeftCell="A42">
      <pane xSplit="4" topLeftCell="E1" activePane="topRight" state="frozen"/>
      <selection pane="topLeft" activeCell="C7" sqref="C7"/>
      <selection pane="topRight" activeCell="R42" sqref="R42"/>
    </sheetView>
  </sheetViews>
  <sheetFormatPr defaultColWidth="9.00390625" defaultRowHeight="12.75"/>
  <cols>
    <col min="1" max="1" width="1.37890625" style="630" hidden="1" customWidth="1"/>
    <col min="2" max="2" width="2.125" style="367" hidden="1" customWidth="1"/>
    <col min="3" max="3" width="8.75390625" style="367" customWidth="1"/>
    <col min="4" max="4" width="53.25390625" style="368" customWidth="1"/>
    <col min="5" max="5" width="15.875" style="368" customWidth="1"/>
    <col min="6" max="6" width="7.25390625" style="369" hidden="1" customWidth="1"/>
    <col min="7" max="7" width="12.625" style="370" hidden="1" customWidth="1"/>
    <col min="8" max="8" width="13.875" style="369" hidden="1" customWidth="1"/>
    <col min="9" max="10" width="15.00390625" style="370" customWidth="1"/>
    <col min="11" max="11" width="11.25390625" style="370" hidden="1" customWidth="1"/>
    <col min="12" max="12" width="13.00390625" style="371" hidden="1" customWidth="1"/>
    <col min="13" max="15" width="13.00390625" style="372" hidden="1" customWidth="1"/>
    <col min="16" max="16" width="13.00390625" style="370" hidden="1" customWidth="1"/>
    <col min="17" max="17" width="13.75390625" style="373" customWidth="1"/>
    <col min="18" max="18" width="11.75390625" style="374" customWidth="1"/>
    <col min="19" max="19" width="13.00390625" style="370" customWidth="1"/>
    <col min="20" max="20" width="26.75390625" style="370" customWidth="1"/>
    <col min="21" max="21" width="11.875" style="370" customWidth="1"/>
    <col min="22" max="16384" width="9.125" style="370" customWidth="1"/>
  </cols>
  <sheetData>
    <row r="1" ht="15">
      <c r="A1" s="366"/>
    </row>
    <row r="2" ht="15.75" thickBot="1">
      <c r="A2" s="366"/>
    </row>
    <row r="3" spans="1:18" ht="20.25" customHeight="1" thickBot="1">
      <c r="A3" s="375"/>
      <c r="B3" s="376"/>
      <c r="C3" s="377"/>
      <c r="D3" s="378"/>
      <c r="E3" s="378"/>
      <c r="F3" s="379"/>
      <c r="G3" s="380"/>
      <c r="H3" s="379"/>
      <c r="I3" s="380"/>
      <c r="J3" s="381" t="s">
        <v>220</v>
      </c>
      <c r="K3" s="382"/>
      <c r="L3" s="382"/>
      <c r="M3" s="382"/>
      <c r="N3" s="382"/>
      <c r="O3" s="382"/>
      <c r="P3" s="382"/>
      <c r="Q3" s="382"/>
      <c r="R3" s="383"/>
    </row>
    <row r="4" spans="1:18" ht="23.25" customHeight="1" thickBot="1">
      <c r="A4" s="384"/>
      <c r="B4" s="376"/>
      <c r="C4" s="377"/>
      <c r="D4" s="378"/>
      <c r="E4" s="378"/>
      <c r="F4" s="379"/>
      <c r="G4" s="380"/>
      <c r="H4" s="379"/>
      <c r="I4" s="380"/>
      <c r="J4" s="382"/>
      <c r="K4" s="382"/>
      <c r="L4" s="382"/>
      <c r="M4" s="382"/>
      <c r="N4" s="382"/>
      <c r="O4" s="382"/>
      <c r="P4" s="382"/>
      <c r="Q4" s="382"/>
      <c r="R4" s="383"/>
    </row>
    <row r="5" spans="1:19" s="380" customFormat="1" ht="40.5" customHeight="1" thickBot="1">
      <c r="A5" s="385" t="s">
        <v>243</v>
      </c>
      <c r="B5" s="386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8"/>
      <c r="S5" s="378"/>
    </row>
    <row r="6" spans="1:19" s="401" customFormat="1" ht="29.25" customHeight="1">
      <c r="A6" s="389" t="s">
        <v>2</v>
      </c>
      <c r="B6" s="390" t="s">
        <v>3</v>
      </c>
      <c r="C6" s="309"/>
      <c r="D6" s="391" t="s">
        <v>232</v>
      </c>
      <c r="E6" s="391" t="s">
        <v>244</v>
      </c>
      <c r="F6" s="392" t="s">
        <v>6</v>
      </c>
      <c r="G6" s="391" t="s">
        <v>7</v>
      </c>
      <c r="H6" s="391" t="s">
        <v>8</v>
      </c>
      <c r="I6" s="393" t="s">
        <v>199</v>
      </c>
      <c r="J6" s="394"/>
      <c r="K6" s="395"/>
      <c r="L6" s="391" t="s">
        <v>10</v>
      </c>
      <c r="M6" s="393" t="s">
        <v>129</v>
      </c>
      <c r="N6" s="394"/>
      <c r="O6" s="396"/>
      <c r="P6" s="397" t="s">
        <v>11</v>
      </c>
      <c r="Q6" s="398" t="s">
        <v>221</v>
      </c>
      <c r="R6" s="399" t="s">
        <v>223</v>
      </c>
      <c r="S6" s="400"/>
    </row>
    <row r="7" spans="1:19" s="401" customFormat="1" ht="16.5" customHeight="1">
      <c r="A7" s="402"/>
      <c r="B7" s="403"/>
      <c r="C7" s="574" t="s">
        <v>182</v>
      </c>
      <c r="D7" s="405"/>
      <c r="E7" s="405"/>
      <c r="F7" s="406" t="s">
        <v>12</v>
      </c>
      <c r="G7" s="407"/>
      <c r="H7" s="407"/>
      <c r="I7" s="408" t="s">
        <v>160</v>
      </c>
      <c r="J7" s="409" t="s">
        <v>14</v>
      </c>
      <c r="K7" s="410"/>
      <c r="L7" s="407"/>
      <c r="M7" s="408" t="s">
        <v>13</v>
      </c>
      <c r="N7" s="409" t="s">
        <v>14</v>
      </c>
      <c r="O7" s="411"/>
      <c r="P7" s="412"/>
      <c r="Q7" s="413"/>
      <c r="R7" s="414"/>
      <c r="S7" s="400"/>
    </row>
    <row r="8" spans="1:19" s="401" customFormat="1" ht="42.75" customHeight="1">
      <c r="A8" s="402"/>
      <c r="B8" s="403"/>
      <c r="C8" s="404" t="s">
        <v>183</v>
      </c>
      <c r="D8" s="415"/>
      <c r="E8" s="405"/>
      <c r="F8" s="416" t="s">
        <v>15</v>
      </c>
      <c r="G8" s="407"/>
      <c r="H8" s="407"/>
      <c r="I8" s="407"/>
      <c r="J8" s="417" t="s">
        <v>16</v>
      </c>
      <c r="K8" s="417" t="s">
        <v>17</v>
      </c>
      <c r="L8" s="407"/>
      <c r="M8" s="407"/>
      <c r="N8" s="417" t="s">
        <v>16</v>
      </c>
      <c r="O8" s="418" t="s">
        <v>18</v>
      </c>
      <c r="P8" s="412"/>
      <c r="Q8" s="413"/>
      <c r="R8" s="414"/>
      <c r="S8" s="400"/>
    </row>
    <row r="9" spans="1:19" s="428" customFormat="1" ht="13.5" customHeight="1" thickBot="1">
      <c r="A9" s="419">
        <v>1</v>
      </c>
      <c r="B9" s="420">
        <v>2</v>
      </c>
      <c r="C9" s="420">
        <v>1</v>
      </c>
      <c r="D9" s="421">
        <v>2</v>
      </c>
      <c r="E9" s="421">
        <v>3</v>
      </c>
      <c r="F9" s="421">
        <v>5</v>
      </c>
      <c r="G9" s="419">
        <v>6</v>
      </c>
      <c r="H9" s="421">
        <v>7</v>
      </c>
      <c r="I9" s="419">
        <v>4</v>
      </c>
      <c r="J9" s="419">
        <v>5</v>
      </c>
      <c r="K9" s="419">
        <v>6</v>
      </c>
      <c r="L9" s="422">
        <v>8</v>
      </c>
      <c r="M9" s="423">
        <v>9</v>
      </c>
      <c r="N9" s="424">
        <v>10</v>
      </c>
      <c r="O9" s="425">
        <v>11</v>
      </c>
      <c r="P9" s="426">
        <v>10</v>
      </c>
      <c r="Q9" s="423">
        <v>6</v>
      </c>
      <c r="R9" s="424">
        <v>7</v>
      </c>
      <c r="S9" s="427"/>
    </row>
    <row r="10" spans="1:19" s="436" customFormat="1" ht="28.5" customHeight="1" thickBot="1">
      <c r="A10" s="636" t="s">
        <v>163</v>
      </c>
      <c r="B10" s="429"/>
      <c r="C10" s="429"/>
      <c r="D10" s="637"/>
      <c r="E10" s="430"/>
      <c r="F10" s="431"/>
      <c r="G10" s="432">
        <f>SUBTOTAL(9,G13:G79)</f>
        <v>3622000</v>
      </c>
      <c r="H10" s="432">
        <f>SUBTOTAL(9,H13:H79)</f>
        <v>112000</v>
      </c>
      <c r="I10" s="432">
        <f>I11+I14+I34+I48+I51+I54+I60+I70+I77</f>
        <v>6006950</v>
      </c>
      <c r="J10" s="432">
        <f>J11+J14+J34+J48+J51+J54+J60+J70+J77</f>
        <v>6006950</v>
      </c>
      <c r="K10" s="432">
        <f aca="true" t="shared" si="0" ref="K10:P10">SUBTOTAL(9,K11:K79)</f>
        <v>0</v>
      </c>
      <c r="L10" s="432">
        <f t="shared" si="0"/>
        <v>-1610634</v>
      </c>
      <c r="M10" s="432">
        <f t="shared" si="0"/>
        <v>3024652</v>
      </c>
      <c r="N10" s="432">
        <f t="shared" si="0"/>
        <v>3024652</v>
      </c>
      <c r="O10" s="432">
        <f t="shared" si="0"/>
        <v>0</v>
      </c>
      <c r="P10" s="432">
        <f t="shared" si="0"/>
        <v>1555000</v>
      </c>
      <c r="Q10" s="433">
        <f>Q11+Q14+Q34+Q48+Q51+Q54+Q60+Q70+Q77</f>
        <v>5262611.600000001</v>
      </c>
      <c r="R10" s="434">
        <f aca="true" t="shared" si="1" ref="R10:R59">Q10/I10</f>
        <v>0.8760871324049644</v>
      </c>
      <c r="S10" s="435"/>
    </row>
    <row r="11" spans="1:19" s="442" customFormat="1" ht="29.25" customHeight="1" thickBot="1">
      <c r="A11" s="574"/>
      <c r="B11" s="635" t="s">
        <v>22</v>
      </c>
      <c r="C11" s="470" t="s">
        <v>187</v>
      </c>
      <c r="D11" s="471" t="s">
        <v>188</v>
      </c>
      <c r="E11" s="471"/>
      <c r="F11" s="472"/>
      <c r="G11" s="432">
        <f>SUBTOTAL(9,G13:G13)</f>
        <v>250000</v>
      </c>
      <c r="H11" s="432">
        <f>SUBTOTAL(9,H13:H13)</f>
        <v>0</v>
      </c>
      <c r="I11" s="432">
        <f>SUBTOTAL(9,I12:I13)</f>
        <v>14220</v>
      </c>
      <c r="J11" s="432">
        <f>SUBTOTAL(9,J12:J13)</f>
        <v>14220</v>
      </c>
      <c r="K11" s="432">
        <f>SUBTOTAL(9,K13:K13)</f>
        <v>0</v>
      </c>
      <c r="L11" s="432">
        <f>SUBTOTAL(9,L13:L13)</f>
        <v>235780</v>
      </c>
      <c r="M11" s="432">
        <f>SUBTOTAL(9,M13:M13)</f>
        <v>250000</v>
      </c>
      <c r="N11" s="432">
        <f>SUBTOTAL(9,N13:N13)</f>
        <v>250000</v>
      </c>
      <c r="O11" s="653">
        <f>SUBTOTAL(9,O13:O13)</f>
        <v>0</v>
      </c>
      <c r="P11" s="654">
        <f>SUBTOTAL(9,P13:P82)</f>
        <v>1555000</v>
      </c>
      <c r="Q11" s="433">
        <f>SUBTOTAL(9,Q13:Q13)</f>
        <v>6495.47</v>
      </c>
      <c r="R11" s="441">
        <f t="shared" si="1"/>
        <v>0.45678410689170185</v>
      </c>
      <c r="S11" s="435"/>
    </row>
    <row r="12" spans="1:19" s="451" customFormat="1" ht="25.5" customHeight="1">
      <c r="A12" s="443"/>
      <c r="B12" s="444" t="s">
        <v>24</v>
      </c>
      <c r="C12" s="445" t="s">
        <v>189</v>
      </c>
      <c r="D12" s="406" t="s">
        <v>190</v>
      </c>
      <c r="E12" s="446"/>
      <c r="F12" s="447"/>
      <c r="G12" s="448">
        <f aca="true" t="shared" si="2" ref="G12:O12">SUBTOTAL(9,G13:G13)</f>
        <v>250000</v>
      </c>
      <c r="H12" s="448">
        <f t="shared" si="2"/>
        <v>0</v>
      </c>
      <c r="I12" s="448">
        <f t="shared" si="2"/>
        <v>14220</v>
      </c>
      <c r="J12" s="448">
        <f t="shared" si="2"/>
        <v>14220</v>
      </c>
      <c r="K12" s="448">
        <f t="shared" si="2"/>
        <v>0</v>
      </c>
      <c r="L12" s="448">
        <f t="shared" si="2"/>
        <v>235780</v>
      </c>
      <c r="M12" s="448">
        <f t="shared" si="2"/>
        <v>250000</v>
      </c>
      <c r="N12" s="448">
        <f t="shared" si="2"/>
        <v>250000</v>
      </c>
      <c r="O12" s="448">
        <f t="shared" si="2"/>
        <v>0</v>
      </c>
      <c r="P12" s="448">
        <f>SUBTOTAL(9,P13:P82)</f>
        <v>1555000</v>
      </c>
      <c r="Q12" s="449">
        <f>SUBTOTAL(9,Q13:Q13)</f>
        <v>6495.47</v>
      </c>
      <c r="R12" s="450">
        <f t="shared" si="1"/>
        <v>0.45678410689170185</v>
      </c>
      <c r="S12" s="435"/>
    </row>
    <row r="13" spans="1:19" s="468" customFormat="1" ht="44.25" customHeight="1" thickBot="1">
      <c r="A13" s="452">
        <v>5</v>
      </c>
      <c r="B13" s="453"/>
      <c r="C13" s="454"/>
      <c r="D13" s="455" t="s">
        <v>201</v>
      </c>
      <c r="E13" s="456" t="s">
        <v>200</v>
      </c>
      <c r="F13" s="457">
        <v>2007</v>
      </c>
      <c r="G13" s="458">
        <v>250000</v>
      </c>
      <c r="H13" s="459">
        <v>0</v>
      </c>
      <c r="I13" s="458">
        <v>14220</v>
      </c>
      <c r="J13" s="458">
        <v>14220</v>
      </c>
      <c r="K13" s="460">
        <v>0</v>
      </c>
      <c r="L13" s="461">
        <f>M13-I13</f>
        <v>235780</v>
      </c>
      <c r="M13" s="462">
        <f>N13+O13</f>
        <v>250000</v>
      </c>
      <c r="N13" s="462">
        <v>250000</v>
      </c>
      <c r="O13" s="463">
        <v>0</v>
      </c>
      <c r="P13" s="464"/>
      <c r="Q13" s="465">
        <v>6495.47</v>
      </c>
      <c r="R13" s="466">
        <f t="shared" si="1"/>
        <v>0.45678410689170185</v>
      </c>
      <c r="S13" s="467"/>
    </row>
    <row r="14" spans="1:19" s="475" customFormat="1" ht="23.25" customHeight="1" thickBot="1">
      <c r="A14" s="469"/>
      <c r="B14" s="470" t="s">
        <v>42</v>
      </c>
      <c r="C14" s="470" t="s">
        <v>42</v>
      </c>
      <c r="D14" s="471" t="s">
        <v>43</v>
      </c>
      <c r="E14" s="471"/>
      <c r="F14" s="472"/>
      <c r="G14" s="432">
        <f>SUBTOTAL(9,G20:G25)</f>
        <v>2122000</v>
      </c>
      <c r="H14" s="432">
        <f>SUBTOTAL(9,H20:H25)</f>
        <v>112000</v>
      </c>
      <c r="I14" s="432">
        <f>I15+I17+I31</f>
        <v>1115514</v>
      </c>
      <c r="J14" s="432">
        <f>J15+J17+J31</f>
        <v>1115514</v>
      </c>
      <c r="K14" s="432">
        <f aca="true" t="shared" si="3" ref="K14:P14">SUBTOTAL(9,K15:K28)</f>
        <v>0</v>
      </c>
      <c r="L14" s="432">
        <f t="shared" si="3"/>
        <v>930048</v>
      </c>
      <c r="M14" s="432">
        <f t="shared" si="3"/>
        <v>1565000</v>
      </c>
      <c r="N14" s="432">
        <f t="shared" si="3"/>
        <v>1565000</v>
      </c>
      <c r="O14" s="432">
        <f t="shared" si="3"/>
        <v>0</v>
      </c>
      <c r="P14" s="432">
        <f t="shared" si="3"/>
        <v>875000</v>
      </c>
      <c r="Q14" s="473">
        <f>Q15+Q17+Q31</f>
        <v>969172.76</v>
      </c>
      <c r="R14" s="474">
        <f t="shared" si="1"/>
        <v>0.8688127266892213</v>
      </c>
      <c r="S14" s="435"/>
    </row>
    <row r="15" spans="1:19" s="451" customFormat="1" ht="21" customHeight="1">
      <c r="A15" s="476"/>
      <c r="B15" s="477" t="s">
        <v>44</v>
      </c>
      <c r="C15" s="437" t="s">
        <v>126</v>
      </c>
      <c r="D15" s="438" t="s">
        <v>127</v>
      </c>
      <c r="E15" s="478"/>
      <c r="F15" s="479"/>
      <c r="G15" s="439">
        <f>SUBTOTAL(9,G20:G25)</f>
        <v>2122000</v>
      </c>
      <c r="H15" s="439">
        <f>SUBTOTAL(9,H20:H25)</f>
        <v>112000</v>
      </c>
      <c r="I15" s="439">
        <f>SUBTOTAL(9,I16:I16)</f>
        <v>414282</v>
      </c>
      <c r="J15" s="439">
        <f>SUBTOTAL(9,J16:J16)</f>
        <v>414282</v>
      </c>
      <c r="K15" s="439">
        <f aca="true" t="shared" si="4" ref="K15:P15">SUBTOTAL(9,K20:K28)</f>
        <v>0</v>
      </c>
      <c r="L15" s="439">
        <f t="shared" si="4"/>
        <v>1124330</v>
      </c>
      <c r="M15" s="439">
        <f t="shared" si="4"/>
        <v>1315000</v>
      </c>
      <c r="N15" s="439">
        <f t="shared" si="4"/>
        <v>1315000</v>
      </c>
      <c r="O15" s="439">
        <f t="shared" si="4"/>
        <v>0</v>
      </c>
      <c r="P15" s="439">
        <f t="shared" si="4"/>
        <v>875000</v>
      </c>
      <c r="Q15" s="440">
        <f>SUBTOTAL(9,Q16:Q16)</f>
        <v>371429.57</v>
      </c>
      <c r="R15" s="450">
        <f t="shared" si="1"/>
        <v>0.8965621726263753</v>
      </c>
      <c r="S15" s="435"/>
    </row>
    <row r="16" spans="1:19" s="451" customFormat="1" ht="30.75" customHeight="1">
      <c r="A16" s="443"/>
      <c r="B16" s="444"/>
      <c r="C16" s="444"/>
      <c r="D16" s="480" t="s">
        <v>191</v>
      </c>
      <c r="E16" s="481" t="s">
        <v>174</v>
      </c>
      <c r="F16" s="482" t="s">
        <v>28</v>
      </c>
      <c r="G16" s="483">
        <v>100000</v>
      </c>
      <c r="H16" s="484">
        <v>0</v>
      </c>
      <c r="I16" s="483">
        <v>414282</v>
      </c>
      <c r="J16" s="483">
        <v>414282</v>
      </c>
      <c r="K16" s="485">
        <v>0</v>
      </c>
      <c r="L16" s="486">
        <f aca="true" t="shared" si="5" ref="L16:L27">M16-I16</f>
        <v>-314282</v>
      </c>
      <c r="M16" s="487">
        <f aca="true" t="shared" si="6" ref="M16:M27">N16+O16</f>
        <v>100000</v>
      </c>
      <c r="N16" s="487">
        <v>100000</v>
      </c>
      <c r="O16" s="488">
        <v>0</v>
      </c>
      <c r="P16" s="489"/>
      <c r="Q16" s="490">
        <v>371429.57</v>
      </c>
      <c r="R16" s="491">
        <f>Q16/I16</f>
        <v>0.8965621726263753</v>
      </c>
      <c r="S16" s="435"/>
    </row>
    <row r="17" spans="1:19" s="451" customFormat="1" ht="21.75" customHeight="1">
      <c r="A17" s="443"/>
      <c r="B17" s="444"/>
      <c r="C17" s="445" t="s">
        <v>44</v>
      </c>
      <c r="D17" s="406" t="s">
        <v>45</v>
      </c>
      <c r="E17" s="492"/>
      <c r="F17" s="493"/>
      <c r="G17" s="494"/>
      <c r="H17" s="495"/>
      <c r="I17" s="448">
        <f>I18+I19+I20+I21+I22+I23+I24+I25+I26+I27+I28+I29+I30</f>
        <v>464232</v>
      </c>
      <c r="J17" s="448">
        <f>J18+J19+J20+J21+J22+J23+J24+J25+J26+J27+J28+J29+J30</f>
        <v>464232</v>
      </c>
      <c r="K17" s="485"/>
      <c r="L17" s="486"/>
      <c r="M17" s="487"/>
      <c r="N17" s="487"/>
      <c r="O17" s="488"/>
      <c r="P17" s="489"/>
      <c r="Q17" s="496">
        <f>Q18+Q19+Q20+Q21+Q22+Q23+Q24+Q25+Q26+Q27+Q28+Q29+Q30</f>
        <v>408179.29</v>
      </c>
      <c r="R17" s="450">
        <f t="shared" si="1"/>
        <v>0.8792571171310896</v>
      </c>
      <c r="S17" s="435"/>
    </row>
    <row r="18" spans="1:19" s="451" customFormat="1" ht="48" customHeight="1">
      <c r="A18" s="443"/>
      <c r="B18" s="444"/>
      <c r="C18" s="445"/>
      <c r="D18" s="480" t="s">
        <v>224</v>
      </c>
      <c r="E18" s="492" t="s">
        <v>213</v>
      </c>
      <c r="F18" s="482"/>
      <c r="G18" s="483"/>
      <c r="H18" s="484"/>
      <c r="I18" s="483">
        <v>76562</v>
      </c>
      <c r="J18" s="483">
        <v>76562</v>
      </c>
      <c r="K18" s="485"/>
      <c r="L18" s="486"/>
      <c r="M18" s="487"/>
      <c r="N18" s="487"/>
      <c r="O18" s="488"/>
      <c r="P18" s="489"/>
      <c r="Q18" s="497">
        <v>76561.83</v>
      </c>
      <c r="R18" s="498">
        <f t="shared" si="1"/>
        <v>0.999997779577336</v>
      </c>
      <c r="S18" s="435"/>
    </row>
    <row r="19" spans="1:19" s="451" customFormat="1" ht="46.5" customHeight="1">
      <c r="A19" s="443"/>
      <c r="B19" s="444"/>
      <c r="C19" s="444"/>
      <c r="D19" s="499" t="s">
        <v>225</v>
      </c>
      <c r="E19" s="492" t="s">
        <v>213</v>
      </c>
      <c r="F19" s="482" t="s">
        <v>28</v>
      </c>
      <c r="G19" s="483">
        <v>150000</v>
      </c>
      <c r="H19" s="484">
        <v>0</v>
      </c>
      <c r="I19" s="483">
        <v>30000</v>
      </c>
      <c r="J19" s="483">
        <v>30000</v>
      </c>
      <c r="K19" s="485">
        <v>0</v>
      </c>
      <c r="L19" s="486">
        <f t="shared" si="5"/>
        <v>120000</v>
      </c>
      <c r="M19" s="487">
        <f t="shared" si="6"/>
        <v>150000</v>
      </c>
      <c r="N19" s="487">
        <v>150000</v>
      </c>
      <c r="O19" s="488">
        <v>0</v>
      </c>
      <c r="P19" s="489"/>
      <c r="Q19" s="490">
        <v>14459.88</v>
      </c>
      <c r="R19" s="491">
        <f>Q19/I19</f>
        <v>0.481996</v>
      </c>
      <c r="S19" s="435"/>
    </row>
    <row r="20" spans="1:19" s="468" customFormat="1" ht="60.75" customHeight="1">
      <c r="A20" s="500"/>
      <c r="B20" s="501"/>
      <c r="C20" s="501"/>
      <c r="D20" s="502" t="s">
        <v>226</v>
      </c>
      <c r="E20" s="492" t="s">
        <v>213</v>
      </c>
      <c r="F20" s="482" t="s">
        <v>28</v>
      </c>
      <c r="G20" s="483">
        <v>70000</v>
      </c>
      <c r="H20" s="484">
        <v>0</v>
      </c>
      <c r="I20" s="483">
        <v>4000</v>
      </c>
      <c r="J20" s="483">
        <v>4000</v>
      </c>
      <c r="K20" s="485">
        <v>0</v>
      </c>
      <c r="L20" s="486">
        <f t="shared" si="5"/>
        <v>66000</v>
      </c>
      <c r="M20" s="487">
        <f t="shared" si="6"/>
        <v>70000</v>
      </c>
      <c r="N20" s="487">
        <v>70000</v>
      </c>
      <c r="O20" s="488">
        <v>0</v>
      </c>
      <c r="P20" s="489">
        <f>G20-H20-M20</f>
        <v>0</v>
      </c>
      <c r="Q20" s="490">
        <v>3665.4</v>
      </c>
      <c r="R20" s="491">
        <f>Q20/I20</f>
        <v>0.91635</v>
      </c>
      <c r="S20" s="467"/>
    </row>
    <row r="21" spans="1:19" s="468" customFormat="1" ht="45" customHeight="1">
      <c r="A21" s="500"/>
      <c r="B21" s="501"/>
      <c r="C21" s="501"/>
      <c r="D21" s="480" t="s">
        <v>233</v>
      </c>
      <c r="E21" s="492" t="s">
        <v>213</v>
      </c>
      <c r="F21" s="482"/>
      <c r="G21" s="483"/>
      <c r="H21" s="484"/>
      <c r="I21" s="483">
        <v>26000</v>
      </c>
      <c r="J21" s="483">
        <v>26000</v>
      </c>
      <c r="K21" s="485">
        <v>0</v>
      </c>
      <c r="L21" s="486">
        <f t="shared" si="5"/>
        <v>34000</v>
      </c>
      <c r="M21" s="487">
        <f t="shared" si="6"/>
        <v>60000</v>
      </c>
      <c r="N21" s="487">
        <v>60000</v>
      </c>
      <c r="O21" s="488">
        <v>0</v>
      </c>
      <c r="P21" s="489"/>
      <c r="Q21" s="490">
        <v>21232.42</v>
      </c>
      <c r="R21" s="491">
        <f>Q21/I21</f>
        <v>0.8166315384615384</v>
      </c>
      <c r="S21" s="467"/>
    </row>
    <row r="22" spans="1:19" s="468" customFormat="1" ht="45.75" customHeight="1">
      <c r="A22" s="500"/>
      <c r="B22" s="501"/>
      <c r="C22" s="501"/>
      <c r="D22" s="502" t="s">
        <v>227</v>
      </c>
      <c r="E22" s="492" t="s">
        <v>213</v>
      </c>
      <c r="F22" s="482" t="s">
        <v>39</v>
      </c>
      <c r="G22" s="483">
        <v>100000</v>
      </c>
      <c r="H22" s="484">
        <v>10000</v>
      </c>
      <c r="I22" s="483">
        <v>10000</v>
      </c>
      <c r="J22" s="483">
        <v>10000</v>
      </c>
      <c r="K22" s="485">
        <v>0</v>
      </c>
      <c r="L22" s="486">
        <f t="shared" si="5"/>
        <v>80000</v>
      </c>
      <c r="M22" s="487">
        <f t="shared" si="6"/>
        <v>90000</v>
      </c>
      <c r="N22" s="487">
        <v>90000</v>
      </c>
      <c r="O22" s="488">
        <v>0</v>
      </c>
      <c r="P22" s="489">
        <f>G22-H22-M22</f>
        <v>0</v>
      </c>
      <c r="Q22" s="490">
        <v>0</v>
      </c>
      <c r="R22" s="491">
        <f>Q22/I22</f>
        <v>0</v>
      </c>
      <c r="S22" s="467"/>
    </row>
    <row r="23" spans="1:19" s="468" customFormat="1" ht="45" customHeight="1">
      <c r="A23" s="500">
        <v>15</v>
      </c>
      <c r="B23" s="503"/>
      <c r="C23" s="503"/>
      <c r="D23" s="502" t="s">
        <v>228</v>
      </c>
      <c r="E23" s="481" t="s">
        <v>213</v>
      </c>
      <c r="F23" s="482" t="s">
        <v>48</v>
      </c>
      <c r="G23" s="483">
        <v>1652000</v>
      </c>
      <c r="H23" s="484">
        <v>102000</v>
      </c>
      <c r="I23" s="483">
        <v>16500</v>
      </c>
      <c r="J23" s="483">
        <v>16500</v>
      </c>
      <c r="K23" s="485">
        <v>0</v>
      </c>
      <c r="L23" s="486">
        <f t="shared" si="5"/>
        <v>758500</v>
      </c>
      <c r="M23" s="487">
        <f t="shared" si="6"/>
        <v>775000</v>
      </c>
      <c r="N23" s="487">
        <v>775000</v>
      </c>
      <c r="O23" s="488">
        <v>0</v>
      </c>
      <c r="P23" s="489">
        <f>G23-H23-M23</f>
        <v>775000</v>
      </c>
      <c r="Q23" s="490">
        <v>8000</v>
      </c>
      <c r="R23" s="491">
        <f t="shared" si="1"/>
        <v>0.48484848484848486</v>
      </c>
      <c r="S23" s="467"/>
    </row>
    <row r="24" spans="1:19" s="468" customFormat="1" ht="29.25" customHeight="1">
      <c r="A24" s="500">
        <v>18</v>
      </c>
      <c r="B24" s="501"/>
      <c r="C24" s="501"/>
      <c r="D24" s="480" t="s">
        <v>229</v>
      </c>
      <c r="E24" s="492" t="s">
        <v>173</v>
      </c>
      <c r="F24" s="482" t="s">
        <v>28</v>
      </c>
      <c r="G24" s="483">
        <v>100000</v>
      </c>
      <c r="H24" s="484">
        <v>0</v>
      </c>
      <c r="I24" s="483">
        <v>58210</v>
      </c>
      <c r="J24" s="483">
        <v>58210</v>
      </c>
      <c r="K24" s="485">
        <v>0</v>
      </c>
      <c r="L24" s="486">
        <f t="shared" si="5"/>
        <v>41790</v>
      </c>
      <c r="M24" s="487">
        <f t="shared" si="6"/>
        <v>100000</v>
      </c>
      <c r="N24" s="487">
        <v>100000</v>
      </c>
      <c r="O24" s="488">
        <v>0</v>
      </c>
      <c r="P24" s="489"/>
      <c r="Q24" s="490">
        <v>58179</v>
      </c>
      <c r="R24" s="491">
        <f t="shared" si="1"/>
        <v>0.9994674454561072</v>
      </c>
      <c r="S24" s="467"/>
    </row>
    <row r="25" spans="1:19" s="468" customFormat="1" ht="45" customHeight="1">
      <c r="A25" s="500">
        <v>22</v>
      </c>
      <c r="B25" s="504"/>
      <c r="C25" s="504"/>
      <c r="D25" s="480" t="s">
        <v>234</v>
      </c>
      <c r="E25" s="492" t="s">
        <v>213</v>
      </c>
      <c r="F25" s="482" t="s">
        <v>55</v>
      </c>
      <c r="G25" s="483">
        <v>200000</v>
      </c>
      <c r="H25" s="484">
        <v>0</v>
      </c>
      <c r="I25" s="483">
        <v>30143</v>
      </c>
      <c r="J25" s="483">
        <v>30143</v>
      </c>
      <c r="K25" s="485">
        <v>0</v>
      </c>
      <c r="L25" s="486">
        <f t="shared" si="5"/>
        <v>69857</v>
      </c>
      <c r="M25" s="487">
        <f t="shared" si="6"/>
        <v>100000</v>
      </c>
      <c r="N25" s="487">
        <v>100000</v>
      </c>
      <c r="O25" s="488">
        <v>0</v>
      </c>
      <c r="P25" s="489">
        <f>G25-H25-M25</f>
        <v>100000</v>
      </c>
      <c r="Q25" s="490">
        <v>27013.26</v>
      </c>
      <c r="R25" s="491">
        <f t="shared" si="1"/>
        <v>0.8961702551172743</v>
      </c>
      <c r="S25" s="467"/>
    </row>
    <row r="26" spans="1:19" s="468" customFormat="1" ht="30" customHeight="1">
      <c r="A26" s="500">
        <v>28</v>
      </c>
      <c r="B26" s="504"/>
      <c r="C26" s="504"/>
      <c r="D26" s="502" t="s">
        <v>235</v>
      </c>
      <c r="E26" s="492" t="s">
        <v>213</v>
      </c>
      <c r="F26" s="482"/>
      <c r="G26" s="483"/>
      <c r="H26" s="484"/>
      <c r="I26" s="483">
        <v>30143</v>
      </c>
      <c r="J26" s="483">
        <v>30143</v>
      </c>
      <c r="K26" s="485">
        <v>0</v>
      </c>
      <c r="L26" s="486">
        <f t="shared" si="5"/>
        <v>29857</v>
      </c>
      <c r="M26" s="487">
        <f t="shared" si="6"/>
        <v>60000</v>
      </c>
      <c r="N26" s="487">
        <v>60000</v>
      </c>
      <c r="O26" s="488">
        <v>0</v>
      </c>
      <c r="P26" s="489"/>
      <c r="Q26" s="490">
        <v>24600</v>
      </c>
      <c r="R26" s="491">
        <f>Q26/I26</f>
        <v>0.8161098762565107</v>
      </c>
      <c r="S26" s="467"/>
    </row>
    <row r="27" spans="1:19" s="468" customFormat="1" ht="29.25" customHeight="1">
      <c r="A27" s="500" t="s">
        <v>164</v>
      </c>
      <c r="B27" s="504"/>
      <c r="C27" s="504"/>
      <c r="D27" s="505" t="s">
        <v>236</v>
      </c>
      <c r="E27" s="492" t="s">
        <v>213</v>
      </c>
      <c r="F27" s="482"/>
      <c r="G27" s="483"/>
      <c r="H27" s="484"/>
      <c r="I27" s="483">
        <v>15674</v>
      </c>
      <c r="J27" s="483">
        <v>15674</v>
      </c>
      <c r="K27" s="485">
        <v>0</v>
      </c>
      <c r="L27" s="486">
        <f t="shared" si="5"/>
        <v>44326</v>
      </c>
      <c r="M27" s="487">
        <f t="shared" si="6"/>
        <v>60000</v>
      </c>
      <c r="N27" s="487">
        <v>60000</v>
      </c>
      <c r="O27" s="488">
        <v>0</v>
      </c>
      <c r="P27" s="489"/>
      <c r="Q27" s="490">
        <v>14637</v>
      </c>
      <c r="R27" s="491">
        <f t="shared" si="1"/>
        <v>0.9338394793926247</v>
      </c>
      <c r="S27" s="467"/>
    </row>
    <row r="28" spans="1:19" s="468" customFormat="1" ht="20.25" customHeight="1">
      <c r="A28" s="500">
        <v>84</v>
      </c>
      <c r="B28" s="504"/>
      <c r="C28" s="504"/>
      <c r="D28" s="505" t="s">
        <v>202</v>
      </c>
      <c r="E28" s="492" t="s">
        <v>213</v>
      </c>
      <c r="F28" s="482"/>
      <c r="G28" s="483"/>
      <c r="H28" s="484"/>
      <c r="I28" s="483">
        <v>100000</v>
      </c>
      <c r="J28" s="483">
        <v>100000</v>
      </c>
      <c r="K28" s="485">
        <v>0</v>
      </c>
      <c r="L28" s="506"/>
      <c r="M28" s="487"/>
      <c r="N28" s="487"/>
      <c r="O28" s="488"/>
      <c r="P28" s="489"/>
      <c r="Q28" s="490">
        <v>94873.18</v>
      </c>
      <c r="R28" s="491">
        <f t="shared" si="1"/>
        <v>0.9487317999999999</v>
      </c>
      <c r="S28" s="467"/>
    </row>
    <row r="29" spans="1:19" s="468" customFormat="1" ht="29.25" customHeight="1">
      <c r="A29" s="507"/>
      <c r="B29" s="508"/>
      <c r="C29" s="501"/>
      <c r="D29" s="509" t="s">
        <v>214</v>
      </c>
      <c r="E29" s="481" t="s">
        <v>174</v>
      </c>
      <c r="F29" s="482"/>
      <c r="G29" s="483"/>
      <c r="H29" s="484"/>
      <c r="I29" s="483">
        <v>40000</v>
      </c>
      <c r="J29" s="483">
        <v>40000</v>
      </c>
      <c r="K29" s="485"/>
      <c r="L29" s="510"/>
      <c r="M29" s="487"/>
      <c r="N29" s="487"/>
      <c r="O29" s="511"/>
      <c r="P29" s="510"/>
      <c r="Q29" s="490">
        <v>38118.99</v>
      </c>
      <c r="R29" s="491">
        <f t="shared" si="1"/>
        <v>0.95297475</v>
      </c>
      <c r="S29" s="467"/>
    </row>
    <row r="30" spans="1:19" s="468" customFormat="1" ht="30" customHeight="1">
      <c r="A30" s="507"/>
      <c r="B30" s="508"/>
      <c r="C30" s="501"/>
      <c r="D30" s="509" t="s">
        <v>215</v>
      </c>
      <c r="E30" s="481" t="s">
        <v>174</v>
      </c>
      <c r="F30" s="482"/>
      <c r="G30" s="483"/>
      <c r="H30" s="484"/>
      <c r="I30" s="483">
        <v>27000</v>
      </c>
      <c r="J30" s="483">
        <v>27000</v>
      </c>
      <c r="K30" s="485"/>
      <c r="L30" s="510"/>
      <c r="M30" s="487"/>
      <c r="N30" s="487"/>
      <c r="O30" s="511"/>
      <c r="P30" s="510"/>
      <c r="Q30" s="490">
        <v>26838.33</v>
      </c>
      <c r="R30" s="491">
        <f t="shared" si="1"/>
        <v>0.9940122222222223</v>
      </c>
      <c r="S30" s="467"/>
    </row>
    <row r="31" spans="1:19" s="468" customFormat="1" ht="23.25" customHeight="1" thickBot="1">
      <c r="A31" s="507"/>
      <c r="B31" s="508"/>
      <c r="C31" s="512" t="s">
        <v>184</v>
      </c>
      <c r="D31" s="417" t="s">
        <v>185</v>
      </c>
      <c r="E31" s="513"/>
      <c r="F31" s="457"/>
      <c r="G31" s="458"/>
      <c r="H31" s="459"/>
      <c r="I31" s="448">
        <f>SUBTOTAL(9,I32:I33)</f>
        <v>237000</v>
      </c>
      <c r="J31" s="448">
        <f>SUBTOTAL(9,J32:J33)</f>
        <v>237000</v>
      </c>
      <c r="K31" s="458">
        <f aca="true" t="shared" si="7" ref="K31:P31">K32</f>
        <v>0</v>
      </c>
      <c r="L31" s="458">
        <f t="shared" si="7"/>
        <v>0</v>
      </c>
      <c r="M31" s="458">
        <f t="shared" si="7"/>
        <v>0</v>
      </c>
      <c r="N31" s="458">
        <f t="shared" si="7"/>
        <v>0</v>
      </c>
      <c r="O31" s="458">
        <f t="shared" si="7"/>
        <v>0</v>
      </c>
      <c r="P31" s="458">
        <f t="shared" si="7"/>
        <v>0</v>
      </c>
      <c r="Q31" s="449">
        <f>SUBTOTAL(9,Q32:Q33)</f>
        <v>189563.9</v>
      </c>
      <c r="R31" s="514">
        <f>Q31/I31</f>
        <v>0.7998476793248945</v>
      </c>
      <c r="S31" s="467"/>
    </row>
    <row r="32" spans="1:19" s="468" customFormat="1" ht="29.25" customHeight="1" thickBot="1">
      <c r="A32" s="507"/>
      <c r="B32" s="508"/>
      <c r="C32" s="515"/>
      <c r="D32" s="509" t="s">
        <v>203</v>
      </c>
      <c r="E32" s="481" t="s">
        <v>186</v>
      </c>
      <c r="F32" s="457"/>
      <c r="G32" s="458"/>
      <c r="H32" s="459"/>
      <c r="I32" s="494">
        <v>0</v>
      </c>
      <c r="J32" s="494">
        <v>0</v>
      </c>
      <c r="K32" s="516"/>
      <c r="L32" s="486"/>
      <c r="M32" s="517"/>
      <c r="N32" s="517"/>
      <c r="O32" s="518"/>
      <c r="P32" s="519"/>
      <c r="Q32" s="306">
        <v>0</v>
      </c>
      <c r="R32" s="491">
        <v>0</v>
      </c>
      <c r="S32" s="467"/>
    </row>
    <row r="33" spans="1:19" s="468" customFormat="1" ht="30.75" customHeight="1" thickBot="1">
      <c r="A33" s="507"/>
      <c r="B33" s="508"/>
      <c r="C33" s="520"/>
      <c r="D33" s="521" t="s">
        <v>237</v>
      </c>
      <c r="E33" s="456" t="s">
        <v>186</v>
      </c>
      <c r="F33" s="457"/>
      <c r="G33" s="458"/>
      <c r="H33" s="459"/>
      <c r="I33" s="458">
        <v>237000</v>
      </c>
      <c r="J33" s="458">
        <v>237000</v>
      </c>
      <c r="K33" s="460"/>
      <c r="L33" s="461"/>
      <c r="M33" s="462"/>
      <c r="N33" s="462"/>
      <c r="O33" s="522"/>
      <c r="P33" s="464"/>
      <c r="Q33" s="465">
        <v>189563.9</v>
      </c>
      <c r="R33" s="466">
        <f t="shared" si="1"/>
        <v>0.7998476793248945</v>
      </c>
      <c r="S33" s="467"/>
    </row>
    <row r="34" spans="1:19" s="475" customFormat="1" ht="27" customHeight="1" thickBot="1">
      <c r="A34" s="469"/>
      <c r="B34" s="523" t="s">
        <v>60</v>
      </c>
      <c r="C34" s="524" t="s">
        <v>60</v>
      </c>
      <c r="D34" s="525" t="s">
        <v>61</v>
      </c>
      <c r="E34" s="525"/>
      <c r="F34" s="526"/>
      <c r="G34" s="527" t="e">
        <f>SUBTOTAL(9,#REF!)</f>
        <v>#REF!</v>
      </c>
      <c r="H34" s="527" t="e">
        <f>SUBTOTAL(9,#REF!)</f>
        <v>#REF!</v>
      </c>
      <c r="I34" s="527">
        <f aca="true" t="shared" si="8" ref="I34:P34">SUBTOTAL(9,I35:I42)</f>
        <v>3845274</v>
      </c>
      <c r="J34" s="527">
        <f t="shared" si="8"/>
        <v>3845274</v>
      </c>
      <c r="K34" s="527">
        <f t="shared" si="8"/>
        <v>0</v>
      </c>
      <c r="L34" s="527">
        <f t="shared" si="8"/>
        <v>-3639274</v>
      </c>
      <c r="M34" s="527">
        <f t="shared" si="8"/>
        <v>200000</v>
      </c>
      <c r="N34" s="527">
        <f t="shared" si="8"/>
        <v>200000</v>
      </c>
      <c r="O34" s="527">
        <f t="shared" si="8"/>
        <v>0</v>
      </c>
      <c r="P34" s="527">
        <f t="shared" si="8"/>
        <v>-100000</v>
      </c>
      <c r="Q34" s="528">
        <f>Q35+Q41</f>
        <v>3362440.3800000004</v>
      </c>
      <c r="R34" s="529">
        <f>Q34/I34</f>
        <v>0.8744345344440996</v>
      </c>
      <c r="S34" s="435"/>
    </row>
    <row r="35" spans="1:19" s="451" customFormat="1" ht="24" customHeight="1">
      <c r="A35" s="476"/>
      <c r="B35" s="477" t="s">
        <v>62</v>
      </c>
      <c r="C35" s="437" t="s">
        <v>62</v>
      </c>
      <c r="D35" s="438" t="s">
        <v>63</v>
      </c>
      <c r="E35" s="478"/>
      <c r="F35" s="479"/>
      <c r="G35" s="530" t="e">
        <f>SUBTOTAL(9,#REF!)</f>
        <v>#REF!</v>
      </c>
      <c r="H35" s="530" t="e">
        <f>SUBTOTAL(9,#REF!)</f>
        <v>#REF!</v>
      </c>
      <c r="I35" s="439">
        <f>SUBTOTAL(9,I36:I40)</f>
        <v>45274</v>
      </c>
      <c r="J35" s="439">
        <f>SUBTOTAL(9,J36:J40)</f>
        <v>45274</v>
      </c>
      <c r="K35" s="439">
        <f>SUBTOTAL(9,K36:K39)</f>
        <v>0</v>
      </c>
      <c r="L35" s="530">
        <f>SUBTOTAL(9,L36:L39)</f>
        <v>60726</v>
      </c>
      <c r="M35" s="530">
        <f>SUBTOTAL(9,M36:M39)</f>
        <v>100000</v>
      </c>
      <c r="N35" s="530">
        <f>SUBTOTAL(9,N36:N39)</f>
        <v>100000</v>
      </c>
      <c r="O35" s="530">
        <f>SUBTOTAL(9,O36:O39)</f>
        <v>0</v>
      </c>
      <c r="P35" s="531" t="e">
        <f>SUBTOTAL(9,#REF!)</f>
        <v>#REF!</v>
      </c>
      <c r="Q35" s="532">
        <f>SUBTOTAL(9,Q36:Q40)</f>
        <v>45273.91</v>
      </c>
      <c r="R35" s="450">
        <f t="shared" si="1"/>
        <v>0.9999980121040775</v>
      </c>
      <c r="S35" s="533"/>
    </row>
    <row r="36" spans="1:19" s="369" customFormat="1" ht="57.75" hidden="1" thickBot="1">
      <c r="A36" s="534"/>
      <c r="B36" s="535" t="s">
        <v>65</v>
      </c>
      <c r="C36" s="535"/>
      <c r="D36" s="536" t="s">
        <v>66</v>
      </c>
      <c r="E36" s="536"/>
      <c r="F36" s="457"/>
      <c r="G36" s="527">
        <f aca="true" t="shared" si="9" ref="G36:O36">SUBTOTAL(9,G38)</f>
        <v>0</v>
      </c>
      <c r="H36" s="527">
        <f t="shared" si="9"/>
        <v>0</v>
      </c>
      <c r="I36" s="527">
        <f t="shared" si="9"/>
        <v>0</v>
      </c>
      <c r="J36" s="527">
        <f t="shared" si="9"/>
        <v>0</v>
      </c>
      <c r="K36" s="527">
        <f t="shared" si="9"/>
        <v>0</v>
      </c>
      <c r="L36" s="537">
        <f t="shared" si="9"/>
        <v>0</v>
      </c>
      <c r="M36" s="462">
        <f t="shared" si="9"/>
        <v>0</v>
      </c>
      <c r="N36" s="462">
        <f t="shared" si="9"/>
        <v>0</v>
      </c>
      <c r="O36" s="463">
        <f t="shared" si="9"/>
        <v>0</v>
      </c>
      <c r="P36" s="467"/>
      <c r="Q36" s="490"/>
      <c r="R36" s="491" t="e">
        <f t="shared" si="1"/>
        <v>#DIV/0!</v>
      </c>
      <c r="S36" s="467"/>
    </row>
    <row r="37" spans="1:19" s="369" customFormat="1" ht="72" hidden="1">
      <c r="A37" s="507"/>
      <c r="B37" s="538" t="s">
        <v>67</v>
      </c>
      <c r="C37" s="538"/>
      <c r="D37" s="539" t="s">
        <v>68</v>
      </c>
      <c r="E37" s="539"/>
      <c r="F37" s="540"/>
      <c r="G37" s="530">
        <f aca="true" t="shared" si="10" ref="G37:O37">SUBTOTAL(9,G38)</f>
        <v>0</v>
      </c>
      <c r="H37" s="530">
        <f t="shared" si="10"/>
        <v>0</v>
      </c>
      <c r="I37" s="530">
        <f t="shared" si="10"/>
        <v>0</v>
      </c>
      <c r="J37" s="530">
        <f t="shared" si="10"/>
        <v>0</v>
      </c>
      <c r="K37" s="530">
        <f t="shared" si="10"/>
        <v>0</v>
      </c>
      <c r="L37" s="541">
        <f t="shared" si="10"/>
        <v>0</v>
      </c>
      <c r="M37" s="541">
        <f t="shared" si="10"/>
        <v>0</v>
      </c>
      <c r="N37" s="541">
        <f t="shared" si="10"/>
        <v>0</v>
      </c>
      <c r="O37" s="542">
        <f t="shared" si="10"/>
        <v>0</v>
      </c>
      <c r="P37" s="467"/>
      <c r="Q37" s="490"/>
      <c r="R37" s="491" t="e">
        <f t="shared" si="1"/>
        <v>#DIV/0!</v>
      </c>
      <c r="S37" s="467"/>
    </row>
    <row r="38" spans="1:19" s="369" customFormat="1" ht="15" hidden="1">
      <c r="A38" s="543"/>
      <c r="B38" s="544"/>
      <c r="C38" s="544"/>
      <c r="D38" s="545"/>
      <c r="E38" s="545"/>
      <c r="F38" s="546"/>
      <c r="G38" s="547"/>
      <c r="H38" s="548"/>
      <c r="I38" s="547">
        <f>J38+K38</f>
        <v>0</v>
      </c>
      <c r="J38" s="547"/>
      <c r="K38" s="549">
        <v>0</v>
      </c>
      <c r="L38" s="550">
        <f>M38-I38</f>
        <v>0</v>
      </c>
      <c r="M38" s="551">
        <f>N38+O38</f>
        <v>0</v>
      </c>
      <c r="N38" s="551"/>
      <c r="O38" s="552">
        <v>0</v>
      </c>
      <c r="P38" s="467"/>
      <c r="Q38" s="490"/>
      <c r="R38" s="491" t="e">
        <f t="shared" si="1"/>
        <v>#DIV/0!</v>
      </c>
      <c r="S38" s="467"/>
    </row>
    <row r="39" spans="1:19" s="369" customFormat="1" ht="31.5" customHeight="1">
      <c r="A39" s="543" t="s">
        <v>165</v>
      </c>
      <c r="B39" s="544"/>
      <c r="C39" s="503"/>
      <c r="D39" s="480" t="s">
        <v>238</v>
      </c>
      <c r="E39" s="492" t="s">
        <v>213</v>
      </c>
      <c r="F39" s="546" t="s">
        <v>28</v>
      </c>
      <c r="G39" s="553">
        <v>100000</v>
      </c>
      <c r="H39" s="554">
        <v>0</v>
      </c>
      <c r="I39" s="483">
        <v>39274</v>
      </c>
      <c r="J39" s="483">
        <v>39274</v>
      </c>
      <c r="K39" s="555">
        <v>0</v>
      </c>
      <c r="L39" s="556">
        <f>M39-I39</f>
        <v>60726</v>
      </c>
      <c r="M39" s="551">
        <f>N39+O39</f>
        <v>100000</v>
      </c>
      <c r="N39" s="551">
        <v>100000</v>
      </c>
      <c r="O39" s="552">
        <v>0</v>
      </c>
      <c r="P39" s="557"/>
      <c r="Q39" s="490">
        <v>39273.91</v>
      </c>
      <c r="R39" s="491">
        <f t="shared" si="1"/>
        <v>0.9999977084075979</v>
      </c>
      <c r="S39" s="467"/>
    </row>
    <row r="40" spans="1:19" s="369" customFormat="1" ht="33" customHeight="1" thickBot="1">
      <c r="A40" s="543"/>
      <c r="B40" s="544"/>
      <c r="C40" s="503"/>
      <c r="D40" s="480" t="s">
        <v>216</v>
      </c>
      <c r="E40" s="492" t="s">
        <v>213</v>
      </c>
      <c r="F40" s="546"/>
      <c r="G40" s="553"/>
      <c r="H40" s="554"/>
      <c r="I40" s="483">
        <v>6000</v>
      </c>
      <c r="J40" s="483">
        <v>6000</v>
      </c>
      <c r="K40" s="555"/>
      <c r="L40" s="558"/>
      <c r="M40" s="541"/>
      <c r="N40" s="541"/>
      <c r="O40" s="559"/>
      <c r="P40" s="467"/>
      <c r="Q40" s="490">
        <v>6000</v>
      </c>
      <c r="R40" s="491">
        <f t="shared" si="1"/>
        <v>1</v>
      </c>
      <c r="S40" s="467"/>
    </row>
    <row r="41" spans="1:19" s="451" customFormat="1" ht="30" customHeight="1">
      <c r="A41" s="560"/>
      <c r="B41" s="561" t="s">
        <v>106</v>
      </c>
      <c r="C41" s="515" t="s">
        <v>106</v>
      </c>
      <c r="D41" s="562" t="s">
        <v>161</v>
      </c>
      <c r="E41" s="563"/>
      <c r="F41" s="564"/>
      <c r="G41" s="565"/>
      <c r="H41" s="565"/>
      <c r="I41" s="566">
        <f>SUBTOTAL(9,I42:I42)</f>
        <v>3800000</v>
      </c>
      <c r="J41" s="566">
        <f aca="true" t="shared" si="11" ref="J41:Q41">SUBTOTAL(9,J42:J42)</f>
        <v>3800000</v>
      </c>
      <c r="K41" s="566">
        <f t="shared" si="11"/>
        <v>0</v>
      </c>
      <c r="L41" s="530">
        <f t="shared" si="11"/>
        <v>-3700000</v>
      </c>
      <c r="M41" s="530">
        <f t="shared" si="11"/>
        <v>100000</v>
      </c>
      <c r="N41" s="530">
        <f t="shared" si="11"/>
        <v>100000</v>
      </c>
      <c r="O41" s="530">
        <f t="shared" si="11"/>
        <v>0</v>
      </c>
      <c r="P41" s="530">
        <f t="shared" si="11"/>
        <v>-100000</v>
      </c>
      <c r="Q41" s="567">
        <f t="shared" si="11"/>
        <v>3317166.47</v>
      </c>
      <c r="R41" s="568">
        <f t="shared" si="1"/>
        <v>0.8729385447368422</v>
      </c>
      <c r="S41" s="533"/>
    </row>
    <row r="42" spans="1:19" s="369" customFormat="1" ht="32.25" customHeight="1" thickBot="1">
      <c r="A42" s="534">
        <v>72</v>
      </c>
      <c r="B42" s="569"/>
      <c r="C42" s="588"/>
      <c r="D42" s="645" t="s">
        <v>204</v>
      </c>
      <c r="E42" s="614" t="s">
        <v>109</v>
      </c>
      <c r="F42" s="615"/>
      <c r="G42" s="617"/>
      <c r="H42" s="616"/>
      <c r="I42" s="617">
        <v>3800000</v>
      </c>
      <c r="J42" s="617">
        <v>3800000</v>
      </c>
      <c r="K42" s="618">
        <v>0</v>
      </c>
      <c r="L42" s="640">
        <f>M42-I42</f>
        <v>-3700000</v>
      </c>
      <c r="M42" s="620">
        <f>N42+O42</f>
        <v>100000</v>
      </c>
      <c r="N42" s="620">
        <v>100000</v>
      </c>
      <c r="O42" s="641">
        <v>0</v>
      </c>
      <c r="P42" s="642">
        <f>G42-H42-M42</f>
        <v>-100000</v>
      </c>
      <c r="Q42" s="622">
        <v>3317166.47</v>
      </c>
      <c r="R42" s="623">
        <f>Q42/I42</f>
        <v>0.8729385447368422</v>
      </c>
      <c r="S42" s="467"/>
    </row>
    <row r="43" spans="1:19" s="475" customFormat="1" ht="48" customHeight="1" hidden="1" thickBot="1">
      <c r="A43" s="571"/>
      <c r="B43" s="307"/>
      <c r="C43" s="307"/>
      <c r="D43" s="308" t="s">
        <v>198</v>
      </c>
      <c r="E43" s="308" t="s">
        <v>174</v>
      </c>
      <c r="F43" s="309"/>
      <c r="G43" s="310"/>
      <c r="H43" s="310"/>
      <c r="I43" s="311">
        <v>20000</v>
      </c>
      <c r="J43" s="311">
        <v>20000</v>
      </c>
      <c r="K43" s="311"/>
      <c r="L43" s="311"/>
      <c r="M43" s="311"/>
      <c r="N43" s="311"/>
      <c r="O43" s="311"/>
      <c r="P43" s="311"/>
      <c r="Q43" s="312">
        <v>20000</v>
      </c>
      <c r="R43" s="572">
        <f t="shared" si="1"/>
        <v>1</v>
      </c>
      <c r="S43" s="435"/>
    </row>
    <row r="44" spans="1:19" s="451" customFormat="1" ht="27.75" customHeight="1" hidden="1">
      <c r="A44" s="476"/>
      <c r="B44" s="477" t="s">
        <v>110</v>
      </c>
      <c r="C44" s="437" t="s">
        <v>110</v>
      </c>
      <c r="D44" s="438" t="s">
        <v>176</v>
      </c>
      <c r="E44" s="478"/>
      <c r="F44" s="479"/>
      <c r="G44" s="530"/>
      <c r="H44" s="530"/>
      <c r="I44" s="439">
        <f>SUBTOTAL(9,I45:I47)</f>
        <v>140000</v>
      </c>
      <c r="J44" s="439">
        <f>SUBTOTAL(9,J45:J47)</f>
        <v>140000</v>
      </c>
      <c r="K44" s="439">
        <f aca="true" t="shared" si="12" ref="K44:P44">SUBTOTAL(9,K46:K46)</f>
        <v>0</v>
      </c>
      <c r="L44" s="439">
        <f t="shared" si="12"/>
        <v>80000</v>
      </c>
      <c r="M44" s="439">
        <f t="shared" si="12"/>
        <v>100000</v>
      </c>
      <c r="N44" s="439">
        <f t="shared" si="12"/>
        <v>100000</v>
      </c>
      <c r="O44" s="439">
        <f t="shared" si="12"/>
        <v>0</v>
      </c>
      <c r="P44" s="439">
        <f t="shared" si="12"/>
        <v>-100000</v>
      </c>
      <c r="Q44" s="440">
        <f>SUBTOTAL(9,Q45:Q47)</f>
        <v>36065.64</v>
      </c>
      <c r="R44" s="573">
        <f t="shared" si="1"/>
        <v>0.2576117142857143</v>
      </c>
      <c r="S44" s="533"/>
    </row>
    <row r="45" spans="1:19" s="451" customFormat="1" ht="23.25" customHeight="1" hidden="1">
      <c r="A45" s="443"/>
      <c r="B45" s="444"/>
      <c r="C45" s="444"/>
      <c r="D45" s="574" t="s">
        <v>192</v>
      </c>
      <c r="E45" s="574" t="s">
        <v>174</v>
      </c>
      <c r="F45" s="447"/>
      <c r="G45" s="575"/>
      <c r="H45" s="575"/>
      <c r="I45" s="495">
        <v>0</v>
      </c>
      <c r="J45" s="495">
        <v>0</v>
      </c>
      <c r="K45" s="448"/>
      <c r="L45" s="576"/>
      <c r="M45" s="448"/>
      <c r="N45" s="448"/>
      <c r="O45" s="577"/>
      <c r="P45" s="578"/>
      <c r="Q45" s="497">
        <v>0</v>
      </c>
      <c r="R45" s="491"/>
      <c r="S45" s="533"/>
    </row>
    <row r="46" spans="1:19" s="468" customFormat="1" ht="25.5" customHeight="1" hidden="1">
      <c r="A46" s="500">
        <v>54</v>
      </c>
      <c r="B46" s="503"/>
      <c r="C46" s="503"/>
      <c r="D46" s="481" t="s">
        <v>177</v>
      </c>
      <c r="E46" s="481" t="s">
        <v>193</v>
      </c>
      <c r="F46" s="482"/>
      <c r="G46" s="483"/>
      <c r="H46" s="484"/>
      <c r="I46" s="483">
        <v>20000</v>
      </c>
      <c r="J46" s="483">
        <v>20000</v>
      </c>
      <c r="K46" s="485">
        <v>0</v>
      </c>
      <c r="L46" s="570">
        <f>M46-I46</f>
        <v>80000</v>
      </c>
      <c r="M46" s="487">
        <f>N46+O46</f>
        <v>100000</v>
      </c>
      <c r="N46" s="487">
        <v>100000</v>
      </c>
      <c r="O46" s="488">
        <v>0</v>
      </c>
      <c r="P46" s="489">
        <f>G46-H46-M46</f>
        <v>-100000</v>
      </c>
      <c r="Q46" s="490">
        <v>16160.12</v>
      </c>
      <c r="R46" s="491">
        <f>Q46/I46</f>
        <v>0.808006</v>
      </c>
      <c r="S46" s="467"/>
    </row>
    <row r="47" spans="1:19" s="468" customFormat="1" ht="34.5" customHeight="1" hidden="1" thickBot="1">
      <c r="A47" s="507"/>
      <c r="B47" s="579"/>
      <c r="C47" s="503"/>
      <c r="D47" s="481" t="s">
        <v>197</v>
      </c>
      <c r="E47" s="481" t="s">
        <v>174</v>
      </c>
      <c r="F47" s="540"/>
      <c r="G47" s="547"/>
      <c r="H47" s="548"/>
      <c r="I47" s="483">
        <v>120000</v>
      </c>
      <c r="J47" s="483">
        <v>120000</v>
      </c>
      <c r="K47" s="485"/>
      <c r="L47" s="570"/>
      <c r="M47" s="487"/>
      <c r="N47" s="487"/>
      <c r="O47" s="580"/>
      <c r="P47" s="489"/>
      <c r="Q47" s="490">
        <v>19905.52</v>
      </c>
      <c r="R47" s="491">
        <f>Q47/I47</f>
        <v>0.16587933333333335</v>
      </c>
      <c r="S47" s="467"/>
    </row>
    <row r="48" spans="1:19" s="468" customFormat="1" ht="34.5" customHeight="1" thickBot="1">
      <c r="A48" s="507"/>
      <c r="B48" s="579"/>
      <c r="C48" s="524" t="s">
        <v>65</v>
      </c>
      <c r="D48" s="649" t="s">
        <v>217</v>
      </c>
      <c r="E48" s="456"/>
      <c r="F48" s="457"/>
      <c r="G48" s="458"/>
      <c r="H48" s="459"/>
      <c r="I48" s="527">
        <f>SUBTOTAL(9,I49:I50)</f>
        <v>27000</v>
      </c>
      <c r="J48" s="527">
        <f>SUBTOTAL(9,J49:J50)</f>
        <v>27000</v>
      </c>
      <c r="K48" s="460"/>
      <c r="L48" s="650"/>
      <c r="M48" s="462"/>
      <c r="N48" s="462"/>
      <c r="O48" s="522"/>
      <c r="P48" s="464"/>
      <c r="Q48" s="584">
        <f>SUBTOTAL(9,Q49:Q50)</f>
        <v>26998.5</v>
      </c>
      <c r="R48" s="655">
        <f>Q48/I48</f>
        <v>0.9999444444444444</v>
      </c>
      <c r="S48" s="467"/>
    </row>
    <row r="49" spans="1:19" s="468" customFormat="1" ht="27.75" customHeight="1">
      <c r="A49" s="507"/>
      <c r="B49" s="579"/>
      <c r="C49" s="581" t="s">
        <v>218</v>
      </c>
      <c r="D49" s="582" t="s">
        <v>219</v>
      </c>
      <c r="E49" s="492"/>
      <c r="F49" s="493"/>
      <c r="G49" s="494"/>
      <c r="H49" s="495"/>
      <c r="I49" s="448">
        <f>SUBTOTAL(9,I50:I50)</f>
        <v>27000</v>
      </c>
      <c r="J49" s="448">
        <f>SUBTOTAL(9,J50:J50)</f>
        <v>27000</v>
      </c>
      <c r="K49" s="516"/>
      <c r="L49" s="583"/>
      <c r="M49" s="517"/>
      <c r="N49" s="517"/>
      <c r="O49" s="518"/>
      <c r="P49" s="519"/>
      <c r="Q49" s="648">
        <f>SUBTOTAL(9,Q50:Q50)</f>
        <v>26998.5</v>
      </c>
      <c r="R49" s="450">
        <f>Q49/I49</f>
        <v>0.9999444444444444</v>
      </c>
      <c r="S49" s="467"/>
    </row>
    <row r="50" spans="1:19" s="468" customFormat="1" ht="30" customHeight="1" thickBot="1">
      <c r="A50" s="507"/>
      <c r="B50" s="579"/>
      <c r="C50" s="638"/>
      <c r="D50" s="651" t="s">
        <v>239</v>
      </c>
      <c r="E50" s="614" t="s">
        <v>213</v>
      </c>
      <c r="F50" s="615"/>
      <c r="G50" s="617"/>
      <c r="H50" s="616"/>
      <c r="I50" s="617">
        <v>27000</v>
      </c>
      <c r="J50" s="617">
        <v>27000</v>
      </c>
      <c r="K50" s="618"/>
      <c r="L50" s="640"/>
      <c r="M50" s="620"/>
      <c r="N50" s="620"/>
      <c r="O50" s="652"/>
      <c r="P50" s="642"/>
      <c r="Q50" s="622">
        <v>26998.5</v>
      </c>
      <c r="R50" s="623">
        <f>Q50/I50</f>
        <v>0.9999444444444444</v>
      </c>
      <c r="S50" s="467"/>
    </row>
    <row r="51" spans="1:19" s="475" customFormat="1" ht="25.5" customHeight="1" thickBot="1">
      <c r="A51" s="469"/>
      <c r="B51" s="523" t="s">
        <v>75</v>
      </c>
      <c r="C51" s="523" t="s">
        <v>75</v>
      </c>
      <c r="D51" s="471" t="s">
        <v>162</v>
      </c>
      <c r="E51" s="471"/>
      <c r="F51" s="472"/>
      <c r="G51" s="432">
        <f>SUBTOTAL(9,G53:G53)</f>
        <v>600000</v>
      </c>
      <c r="H51" s="432">
        <f>SUBTOTAL(9,H53:H53)</f>
        <v>0</v>
      </c>
      <c r="I51" s="432">
        <v>0</v>
      </c>
      <c r="J51" s="432">
        <f aca="true" t="shared" si="13" ref="J51:Q51">SUBTOTAL(9,J52:J53)</f>
        <v>0</v>
      </c>
      <c r="K51" s="432">
        <f t="shared" si="13"/>
        <v>0</v>
      </c>
      <c r="L51" s="432">
        <f t="shared" si="13"/>
        <v>600000</v>
      </c>
      <c r="M51" s="432">
        <f t="shared" si="13"/>
        <v>600000</v>
      </c>
      <c r="N51" s="432">
        <f t="shared" si="13"/>
        <v>600000</v>
      </c>
      <c r="O51" s="432">
        <f t="shared" si="13"/>
        <v>0</v>
      </c>
      <c r="P51" s="432">
        <f t="shared" si="13"/>
        <v>600000</v>
      </c>
      <c r="Q51" s="433">
        <f t="shared" si="13"/>
        <v>0</v>
      </c>
      <c r="R51" s="450">
        <v>0</v>
      </c>
      <c r="S51" s="435"/>
    </row>
    <row r="52" spans="1:19" s="451" customFormat="1" ht="26.25" customHeight="1">
      <c r="A52" s="476"/>
      <c r="B52" s="477" t="s">
        <v>77</v>
      </c>
      <c r="C52" s="437" t="s">
        <v>77</v>
      </c>
      <c r="D52" s="438" t="s">
        <v>78</v>
      </c>
      <c r="E52" s="478"/>
      <c r="F52" s="479"/>
      <c r="G52" s="530">
        <f>SUBTOTAL(9,G53:G53)</f>
        <v>600000</v>
      </c>
      <c r="H52" s="530">
        <f>SUBTOTAL(9,H53:H53)</f>
        <v>0</v>
      </c>
      <c r="I52" s="439">
        <f>SUBTOTAL(9,I53:I53)</f>
        <v>0</v>
      </c>
      <c r="J52" s="439">
        <f>SUBTOTAL(9,J53:J53)</f>
        <v>0</v>
      </c>
      <c r="K52" s="439">
        <f>SUBTOTAL(9,K53:K53)</f>
        <v>0</v>
      </c>
      <c r="L52" s="586">
        <f>SUBTOTAL(9,L53)</f>
        <v>600000</v>
      </c>
      <c r="M52" s="586">
        <f>SUBTOTAL(9,M53)</f>
        <v>600000</v>
      </c>
      <c r="N52" s="586">
        <f>SUBTOTAL(9,N53)</f>
        <v>600000</v>
      </c>
      <c r="O52" s="587">
        <f>SUBTOTAL(9,O53)</f>
        <v>0</v>
      </c>
      <c r="P52" s="531">
        <f>SUBTOTAL(9,P53)</f>
        <v>600000</v>
      </c>
      <c r="Q52" s="440">
        <f>SUBTOTAL(9,Q53:Q53)</f>
        <v>0</v>
      </c>
      <c r="R52" s="573">
        <v>0</v>
      </c>
      <c r="S52" s="533"/>
    </row>
    <row r="53" spans="1:19" s="369" customFormat="1" ht="24.75" customHeight="1" thickBot="1">
      <c r="A53" s="452">
        <v>39</v>
      </c>
      <c r="B53" s="588"/>
      <c r="C53" s="588"/>
      <c r="D53" s="645" t="s">
        <v>178</v>
      </c>
      <c r="E53" s="646" t="s">
        <v>175</v>
      </c>
      <c r="F53" s="615" t="s">
        <v>28</v>
      </c>
      <c r="G53" s="617">
        <v>600000</v>
      </c>
      <c r="H53" s="616">
        <v>0</v>
      </c>
      <c r="I53" s="617">
        <v>0</v>
      </c>
      <c r="J53" s="617">
        <v>0</v>
      </c>
      <c r="K53" s="618">
        <v>0</v>
      </c>
      <c r="L53" s="619">
        <f>M53-I53</f>
        <v>600000</v>
      </c>
      <c r="M53" s="620">
        <f>N53+O53</f>
        <v>600000</v>
      </c>
      <c r="N53" s="620">
        <v>600000</v>
      </c>
      <c r="O53" s="641">
        <v>0</v>
      </c>
      <c r="P53" s="642">
        <f>G53-(H53+I53)</f>
        <v>600000</v>
      </c>
      <c r="Q53" s="647">
        <v>0</v>
      </c>
      <c r="R53" s="623">
        <v>0</v>
      </c>
      <c r="S53" s="467"/>
    </row>
    <row r="54" spans="1:19" s="442" customFormat="1" ht="21" customHeight="1" thickBot="1">
      <c r="A54" s="589"/>
      <c r="B54" s="523" t="s">
        <v>80</v>
      </c>
      <c r="C54" s="524" t="s">
        <v>80</v>
      </c>
      <c r="D54" s="525" t="s">
        <v>81</v>
      </c>
      <c r="E54" s="525"/>
      <c r="F54" s="526"/>
      <c r="G54" s="527">
        <f aca="true" t="shared" si="14" ref="G54:Q54">SUBTOTAL(9,G56:G59)</f>
        <v>0</v>
      </c>
      <c r="H54" s="527">
        <f t="shared" si="14"/>
        <v>0</v>
      </c>
      <c r="I54" s="527">
        <f t="shared" si="14"/>
        <v>324464</v>
      </c>
      <c r="J54" s="527">
        <f t="shared" si="14"/>
        <v>324464</v>
      </c>
      <c r="K54" s="527">
        <f t="shared" si="14"/>
        <v>0</v>
      </c>
      <c r="L54" s="527">
        <f t="shared" si="14"/>
        <v>-97188</v>
      </c>
      <c r="M54" s="527">
        <f t="shared" si="14"/>
        <v>9652</v>
      </c>
      <c r="N54" s="527">
        <f t="shared" si="14"/>
        <v>9652</v>
      </c>
      <c r="O54" s="527">
        <f t="shared" si="14"/>
        <v>0</v>
      </c>
      <c r="P54" s="527">
        <f t="shared" si="14"/>
        <v>0</v>
      </c>
      <c r="Q54" s="643">
        <f t="shared" si="14"/>
        <v>321438.72000000003</v>
      </c>
      <c r="R54" s="644">
        <f t="shared" si="1"/>
        <v>0.9906760688396865</v>
      </c>
      <c r="S54" s="435"/>
    </row>
    <row r="55" spans="1:19" s="451" customFormat="1" ht="19.5" customHeight="1">
      <c r="A55" s="476"/>
      <c r="B55" s="477" t="s">
        <v>82</v>
      </c>
      <c r="C55" s="445" t="s">
        <v>82</v>
      </c>
      <c r="D55" s="406" t="s">
        <v>83</v>
      </c>
      <c r="E55" s="446"/>
      <c r="F55" s="447"/>
      <c r="G55" s="575" t="e">
        <f>SUBTOTAL(9,#REF!)</f>
        <v>#REF!</v>
      </c>
      <c r="H55" s="575" t="e">
        <f>SUBTOTAL(9,#REF!)</f>
        <v>#REF!</v>
      </c>
      <c r="I55" s="448">
        <f>SUBTOTAL(9,I56:I57)</f>
        <v>225434</v>
      </c>
      <c r="J55" s="448">
        <f>SUBTOTAL(9,J56:J57)</f>
        <v>225434</v>
      </c>
      <c r="K55" s="448">
        <f aca="true" t="shared" si="15" ref="K55:P55">SUBTOTAL(9,K56:K56)</f>
        <v>0</v>
      </c>
      <c r="L55" s="448">
        <f t="shared" si="15"/>
        <v>-2984</v>
      </c>
      <c r="M55" s="448">
        <f t="shared" si="15"/>
        <v>4826</v>
      </c>
      <c r="N55" s="448">
        <f t="shared" si="15"/>
        <v>4826</v>
      </c>
      <c r="O55" s="448">
        <f t="shared" si="15"/>
        <v>0</v>
      </c>
      <c r="P55" s="448">
        <f t="shared" si="15"/>
        <v>0</v>
      </c>
      <c r="Q55" s="496">
        <f>SUBTOTAL(9,Q56:Q57)</f>
        <v>222426.67</v>
      </c>
      <c r="R55" s="450">
        <f t="shared" si="1"/>
        <v>0.9866598206126849</v>
      </c>
      <c r="S55" s="533"/>
    </row>
    <row r="56" spans="1:19" s="468" customFormat="1" ht="30" customHeight="1">
      <c r="A56" s="543"/>
      <c r="B56" s="544"/>
      <c r="C56" s="579"/>
      <c r="D56" s="502" t="s">
        <v>205</v>
      </c>
      <c r="E56" s="481" t="s">
        <v>213</v>
      </c>
      <c r="F56" s="482"/>
      <c r="G56" s="483"/>
      <c r="H56" s="495"/>
      <c r="I56" s="483">
        <v>7810</v>
      </c>
      <c r="J56" s="483">
        <v>7810</v>
      </c>
      <c r="K56" s="485">
        <v>0</v>
      </c>
      <c r="L56" s="570">
        <f>M56-I56</f>
        <v>-2984</v>
      </c>
      <c r="M56" s="487">
        <f>N56+O56</f>
        <v>4826</v>
      </c>
      <c r="N56" s="487">
        <v>4826</v>
      </c>
      <c r="O56" s="488">
        <v>0</v>
      </c>
      <c r="P56" s="519"/>
      <c r="Q56" s="490">
        <v>7809.79</v>
      </c>
      <c r="R56" s="491">
        <f>Q56/I56</f>
        <v>0.9999731113956466</v>
      </c>
      <c r="S56" s="467"/>
    </row>
    <row r="57" spans="1:19" s="468" customFormat="1" ht="30">
      <c r="A57" s="543"/>
      <c r="B57" s="544"/>
      <c r="C57" s="544"/>
      <c r="D57" s="480" t="s">
        <v>206</v>
      </c>
      <c r="E57" s="481" t="s">
        <v>213</v>
      </c>
      <c r="F57" s="482"/>
      <c r="G57" s="483"/>
      <c r="H57" s="495"/>
      <c r="I57" s="483">
        <v>217624</v>
      </c>
      <c r="J57" s="483">
        <v>217624</v>
      </c>
      <c r="K57" s="485"/>
      <c r="L57" s="570"/>
      <c r="M57" s="487"/>
      <c r="N57" s="487"/>
      <c r="O57" s="580"/>
      <c r="P57" s="519"/>
      <c r="Q57" s="490">
        <v>214616.88</v>
      </c>
      <c r="R57" s="491">
        <f>Q57/I57</f>
        <v>0.9861820387457266</v>
      </c>
      <c r="S57" s="467"/>
    </row>
    <row r="58" spans="1:19" s="451" customFormat="1" ht="21" customHeight="1">
      <c r="A58" s="560"/>
      <c r="B58" s="561" t="s">
        <v>120</v>
      </c>
      <c r="C58" s="515" t="s">
        <v>120</v>
      </c>
      <c r="D58" s="562" t="s">
        <v>121</v>
      </c>
      <c r="E58" s="563"/>
      <c r="F58" s="564"/>
      <c r="G58" s="565"/>
      <c r="H58" s="565"/>
      <c r="I58" s="566">
        <f aca="true" t="shared" si="16" ref="I58:Q58">SUBTOTAL(9,I59:I59)</f>
        <v>99030</v>
      </c>
      <c r="J58" s="566">
        <f t="shared" si="16"/>
        <v>99030</v>
      </c>
      <c r="K58" s="566">
        <f t="shared" si="16"/>
        <v>0</v>
      </c>
      <c r="L58" s="566">
        <f t="shared" si="16"/>
        <v>-94204</v>
      </c>
      <c r="M58" s="566">
        <f t="shared" si="16"/>
        <v>4826</v>
      </c>
      <c r="N58" s="566">
        <f t="shared" si="16"/>
        <v>4826</v>
      </c>
      <c r="O58" s="566">
        <f t="shared" si="16"/>
        <v>0</v>
      </c>
      <c r="P58" s="566">
        <f t="shared" si="16"/>
        <v>0</v>
      </c>
      <c r="Q58" s="567">
        <f t="shared" si="16"/>
        <v>99012.05</v>
      </c>
      <c r="R58" s="568">
        <f t="shared" si="1"/>
        <v>0.9998187417954155</v>
      </c>
      <c r="S58" s="533"/>
    </row>
    <row r="59" spans="1:19" s="468" customFormat="1" ht="19.5" customHeight="1" thickBot="1">
      <c r="A59" s="543" t="s">
        <v>166</v>
      </c>
      <c r="B59" s="544"/>
      <c r="C59" s="588"/>
      <c r="D59" s="613" t="s">
        <v>179</v>
      </c>
      <c r="E59" s="614" t="s">
        <v>213</v>
      </c>
      <c r="F59" s="615"/>
      <c r="G59" s="617"/>
      <c r="H59" s="616"/>
      <c r="I59" s="617">
        <v>99030</v>
      </c>
      <c r="J59" s="617">
        <v>99030</v>
      </c>
      <c r="K59" s="618">
        <v>0</v>
      </c>
      <c r="L59" s="640">
        <f>M59-I59</f>
        <v>-94204</v>
      </c>
      <c r="M59" s="620">
        <f>N59+O59</f>
        <v>4826</v>
      </c>
      <c r="N59" s="620">
        <v>4826</v>
      </c>
      <c r="O59" s="641">
        <v>0</v>
      </c>
      <c r="P59" s="642"/>
      <c r="Q59" s="622">
        <v>99012.05</v>
      </c>
      <c r="R59" s="491">
        <f t="shared" si="1"/>
        <v>0.9998187417954155</v>
      </c>
      <c r="S59" s="467"/>
    </row>
    <row r="60" spans="1:19" s="591" customFormat="1" ht="33" customHeight="1" thickBot="1">
      <c r="A60" s="589"/>
      <c r="B60" s="523" t="s">
        <v>91</v>
      </c>
      <c r="C60" s="524" t="s">
        <v>91</v>
      </c>
      <c r="D60" s="525" t="s">
        <v>92</v>
      </c>
      <c r="E60" s="525"/>
      <c r="F60" s="526"/>
      <c r="G60" s="527">
        <f>SUBTOTAL(9,G64:G64)</f>
        <v>300000</v>
      </c>
      <c r="H60" s="527">
        <f>SUBTOTAL(9,H64:H64)</f>
        <v>0</v>
      </c>
      <c r="I60" s="527">
        <f>SUBTOTAL(9,I61:I69)</f>
        <v>402278</v>
      </c>
      <c r="J60" s="527">
        <f>SUBTOTAL(9,J61:J69)</f>
        <v>402278</v>
      </c>
      <c r="K60" s="527">
        <f aca="true" t="shared" si="17" ref="K60:Q60">SUBTOTAL(9,K61:K69)</f>
        <v>0</v>
      </c>
      <c r="L60" s="527">
        <f t="shared" si="17"/>
        <v>280000</v>
      </c>
      <c r="M60" s="527">
        <f t="shared" si="17"/>
        <v>300000</v>
      </c>
      <c r="N60" s="527">
        <f t="shared" si="17"/>
        <v>300000</v>
      </c>
      <c r="O60" s="527">
        <f t="shared" si="17"/>
        <v>0</v>
      </c>
      <c r="P60" s="527">
        <f t="shared" si="17"/>
        <v>280000</v>
      </c>
      <c r="Q60" s="527">
        <f t="shared" si="17"/>
        <v>354978.53</v>
      </c>
      <c r="R60" s="639">
        <f aca="true" t="shared" si="18" ref="R60:R69">Q60/I60</f>
        <v>0.88242093775946</v>
      </c>
      <c r="S60" s="435"/>
    </row>
    <row r="61" spans="1:19" s="591" customFormat="1" ht="25.5" customHeight="1">
      <c r="A61" s="592"/>
      <c r="B61" s="540"/>
      <c r="C61" s="581" t="s">
        <v>195</v>
      </c>
      <c r="D61" s="406" t="s">
        <v>194</v>
      </c>
      <c r="E61" s="574"/>
      <c r="F61" s="593"/>
      <c r="G61" s="495"/>
      <c r="H61" s="495"/>
      <c r="I61" s="448">
        <f>SUBTOTAL(9,I62:I63)</f>
        <v>25000</v>
      </c>
      <c r="J61" s="448">
        <f>SUBTOTAL(9,J62:J63)</f>
        <v>25000</v>
      </c>
      <c r="K61" s="516"/>
      <c r="L61" s="583"/>
      <c r="M61" s="517"/>
      <c r="N61" s="517"/>
      <c r="O61" s="594"/>
      <c r="P61" s="519"/>
      <c r="Q61" s="496">
        <f>SUBTOTAL(9,Q62:Q63)</f>
        <v>25000</v>
      </c>
      <c r="R61" s="450">
        <f t="shared" si="18"/>
        <v>1</v>
      </c>
      <c r="S61" s="467"/>
    </row>
    <row r="62" spans="1:19" s="591" customFormat="1" ht="59.25" customHeight="1">
      <c r="A62" s="592"/>
      <c r="B62" s="540"/>
      <c r="C62" s="540"/>
      <c r="D62" s="595" t="s">
        <v>207</v>
      </c>
      <c r="E62" s="481" t="s">
        <v>213</v>
      </c>
      <c r="F62" s="593"/>
      <c r="G62" s="495"/>
      <c r="H62" s="495"/>
      <c r="I62" s="494">
        <v>25000</v>
      </c>
      <c r="J62" s="494">
        <v>25000</v>
      </c>
      <c r="K62" s="516"/>
      <c r="L62" s="583"/>
      <c r="M62" s="517"/>
      <c r="N62" s="517"/>
      <c r="O62" s="594"/>
      <c r="P62" s="519"/>
      <c r="Q62" s="306">
        <v>25000</v>
      </c>
      <c r="R62" s="498">
        <f t="shared" si="18"/>
        <v>1</v>
      </c>
      <c r="S62" s="467"/>
    </row>
    <row r="63" spans="1:19" s="451" customFormat="1" ht="21.75" customHeight="1">
      <c r="A63" s="560"/>
      <c r="B63" s="561" t="s">
        <v>93</v>
      </c>
      <c r="C63" s="515" t="s">
        <v>93</v>
      </c>
      <c r="D63" s="562" t="s">
        <v>94</v>
      </c>
      <c r="E63" s="563"/>
      <c r="F63" s="564"/>
      <c r="G63" s="565">
        <f>SUBTOTAL(9,G64:G64)</f>
        <v>300000</v>
      </c>
      <c r="H63" s="565">
        <f>SUBTOTAL(9,H64:H64)</f>
        <v>0</v>
      </c>
      <c r="I63" s="566">
        <f>SUBTOTAL(9,I64:I66)</f>
        <v>77000</v>
      </c>
      <c r="J63" s="566">
        <f>SUBTOTAL(9,J64:J66)</f>
        <v>77000</v>
      </c>
      <c r="K63" s="566">
        <f aca="true" t="shared" si="19" ref="K63:P63">SUBTOTAL(9,K64:K64)</f>
        <v>0</v>
      </c>
      <c r="L63" s="596">
        <f t="shared" si="19"/>
        <v>280000</v>
      </c>
      <c r="M63" s="596">
        <f t="shared" si="19"/>
        <v>300000</v>
      </c>
      <c r="N63" s="596">
        <f t="shared" si="19"/>
        <v>300000</v>
      </c>
      <c r="O63" s="597">
        <f t="shared" si="19"/>
        <v>0</v>
      </c>
      <c r="P63" s="598">
        <f t="shared" si="19"/>
        <v>280000</v>
      </c>
      <c r="Q63" s="567">
        <f>SUBTOTAL(9,Q64:Q66)</f>
        <v>69713.5</v>
      </c>
      <c r="R63" s="568">
        <f t="shared" si="18"/>
        <v>0.9053701298701299</v>
      </c>
      <c r="S63" s="435"/>
    </row>
    <row r="64" spans="1:19" s="369" customFormat="1" ht="44.25" customHeight="1" thickBot="1">
      <c r="A64" s="452">
        <v>48</v>
      </c>
      <c r="B64" s="588"/>
      <c r="C64" s="503"/>
      <c r="D64" s="502" t="s">
        <v>240</v>
      </c>
      <c r="E64" s="481" t="s">
        <v>213</v>
      </c>
      <c r="F64" s="482" t="s">
        <v>28</v>
      </c>
      <c r="G64" s="484">
        <v>300000</v>
      </c>
      <c r="H64" s="484">
        <v>0</v>
      </c>
      <c r="I64" s="483">
        <v>20000</v>
      </c>
      <c r="J64" s="483">
        <v>20000</v>
      </c>
      <c r="K64" s="485">
        <v>0</v>
      </c>
      <c r="L64" s="506">
        <f>M64-I64</f>
        <v>280000</v>
      </c>
      <c r="M64" s="487">
        <f>N64+O64</f>
        <v>300000</v>
      </c>
      <c r="N64" s="487">
        <v>300000</v>
      </c>
      <c r="O64" s="488">
        <v>0</v>
      </c>
      <c r="P64" s="489">
        <f>G64-(H64+I64)</f>
        <v>280000</v>
      </c>
      <c r="Q64" s="490">
        <v>20000</v>
      </c>
      <c r="R64" s="491">
        <f t="shared" si="18"/>
        <v>1</v>
      </c>
      <c r="S64" s="467"/>
    </row>
    <row r="65" spans="1:19" s="369" customFormat="1" ht="44.25" customHeight="1" thickBot="1">
      <c r="A65" s="534"/>
      <c r="B65" s="569"/>
      <c r="C65" s="503"/>
      <c r="D65" s="502" t="s">
        <v>241</v>
      </c>
      <c r="E65" s="481" t="s">
        <v>213</v>
      </c>
      <c r="F65" s="482"/>
      <c r="G65" s="484"/>
      <c r="H65" s="484"/>
      <c r="I65" s="483">
        <v>17000</v>
      </c>
      <c r="J65" s="483">
        <v>17000</v>
      </c>
      <c r="K65" s="485"/>
      <c r="L65" s="506"/>
      <c r="M65" s="487"/>
      <c r="N65" s="487"/>
      <c r="O65" s="580"/>
      <c r="P65" s="489"/>
      <c r="Q65" s="490">
        <v>9800</v>
      </c>
      <c r="R65" s="491">
        <f t="shared" si="18"/>
        <v>0.5764705882352941</v>
      </c>
      <c r="S65" s="467"/>
    </row>
    <row r="66" spans="1:19" s="369" customFormat="1" ht="31.5" customHeight="1" thickBot="1">
      <c r="A66" s="534"/>
      <c r="B66" s="569"/>
      <c r="C66" s="503"/>
      <c r="D66" s="502" t="s">
        <v>209</v>
      </c>
      <c r="E66" s="481" t="s">
        <v>213</v>
      </c>
      <c r="F66" s="482"/>
      <c r="G66" s="484"/>
      <c r="H66" s="484"/>
      <c r="I66" s="483">
        <v>40000</v>
      </c>
      <c r="J66" s="483">
        <v>40000</v>
      </c>
      <c r="K66" s="485"/>
      <c r="L66" s="506"/>
      <c r="M66" s="487"/>
      <c r="N66" s="487"/>
      <c r="O66" s="580"/>
      <c r="P66" s="489"/>
      <c r="Q66" s="490">
        <v>39913.5</v>
      </c>
      <c r="R66" s="491">
        <f t="shared" si="18"/>
        <v>0.9978375</v>
      </c>
      <c r="S66" s="467"/>
    </row>
    <row r="67" spans="1:19" s="369" customFormat="1" ht="24" customHeight="1" thickBot="1">
      <c r="A67" s="534"/>
      <c r="B67" s="569"/>
      <c r="C67" s="581" t="s">
        <v>196</v>
      </c>
      <c r="D67" s="406" t="s">
        <v>170</v>
      </c>
      <c r="E67" s="481"/>
      <c r="F67" s="482"/>
      <c r="G67" s="484"/>
      <c r="H67" s="484"/>
      <c r="I67" s="448">
        <f>SUBTOTAL(9,I68:I69)</f>
        <v>300278</v>
      </c>
      <c r="J67" s="448">
        <f>SUBTOTAL(9,J68:J69)</f>
        <v>300278</v>
      </c>
      <c r="K67" s="516"/>
      <c r="L67" s="486"/>
      <c r="M67" s="517"/>
      <c r="N67" s="517"/>
      <c r="O67" s="518"/>
      <c r="P67" s="519"/>
      <c r="Q67" s="449">
        <f>SUBTOTAL(9,Q68:Q69)</f>
        <v>260265.03</v>
      </c>
      <c r="R67" s="568">
        <f t="shared" si="18"/>
        <v>0.8667469145258727</v>
      </c>
      <c r="S67" s="467"/>
    </row>
    <row r="68" spans="1:19" s="369" customFormat="1" ht="60" customHeight="1" thickBot="1">
      <c r="A68" s="534"/>
      <c r="B68" s="569"/>
      <c r="C68" s="503"/>
      <c r="D68" s="502" t="s">
        <v>208</v>
      </c>
      <c r="E68" s="481" t="s">
        <v>213</v>
      </c>
      <c r="F68" s="540"/>
      <c r="G68" s="548"/>
      <c r="H68" s="548"/>
      <c r="I68" s="483">
        <v>280278</v>
      </c>
      <c r="J68" s="483">
        <v>280278</v>
      </c>
      <c r="K68" s="485"/>
      <c r="L68" s="506"/>
      <c r="M68" s="487"/>
      <c r="N68" s="487"/>
      <c r="O68" s="580"/>
      <c r="P68" s="489"/>
      <c r="Q68" s="490">
        <v>240265.03</v>
      </c>
      <c r="R68" s="491">
        <f t="shared" si="18"/>
        <v>0.857238277709988</v>
      </c>
      <c r="S68" s="467"/>
    </row>
    <row r="69" spans="1:19" s="369" customFormat="1" ht="31.5" customHeight="1" thickBot="1">
      <c r="A69" s="534"/>
      <c r="B69" s="569"/>
      <c r="C69" s="588"/>
      <c r="D69" s="613" t="s">
        <v>210</v>
      </c>
      <c r="E69" s="614" t="s">
        <v>213</v>
      </c>
      <c r="F69" s="615"/>
      <c r="G69" s="616"/>
      <c r="H69" s="616"/>
      <c r="I69" s="617">
        <v>20000</v>
      </c>
      <c r="J69" s="617">
        <v>20000</v>
      </c>
      <c r="K69" s="618"/>
      <c r="L69" s="619"/>
      <c r="M69" s="620"/>
      <c r="N69" s="620"/>
      <c r="O69" s="621"/>
      <c r="P69" s="619"/>
      <c r="Q69" s="622">
        <v>20000</v>
      </c>
      <c r="R69" s="599">
        <f t="shared" si="18"/>
        <v>1</v>
      </c>
      <c r="S69" s="467"/>
    </row>
    <row r="70" spans="1:19" s="591" customFormat="1" ht="30" customHeight="1" thickBot="1">
      <c r="A70" s="589"/>
      <c r="B70" s="523" t="s">
        <v>168</v>
      </c>
      <c r="C70" s="524" t="s">
        <v>168</v>
      </c>
      <c r="D70" s="525" t="s">
        <v>167</v>
      </c>
      <c r="E70" s="525"/>
      <c r="F70" s="526"/>
      <c r="G70" s="527"/>
      <c r="H70" s="527"/>
      <c r="I70" s="527">
        <f>SUBTOTAL(9,I71:I76)</f>
        <v>144200</v>
      </c>
      <c r="J70" s="527">
        <f aca="true" t="shared" si="20" ref="J70:Q70">SUBTOTAL(9,J71:J76)</f>
        <v>144200</v>
      </c>
      <c r="K70" s="527">
        <f t="shared" si="20"/>
        <v>0</v>
      </c>
      <c r="L70" s="527">
        <f t="shared" si="20"/>
        <v>0</v>
      </c>
      <c r="M70" s="527">
        <f t="shared" si="20"/>
        <v>0</v>
      </c>
      <c r="N70" s="527">
        <f t="shared" si="20"/>
        <v>0</v>
      </c>
      <c r="O70" s="527">
        <f t="shared" si="20"/>
        <v>0</v>
      </c>
      <c r="P70" s="527">
        <f t="shared" si="20"/>
        <v>0</v>
      </c>
      <c r="Q70" s="527">
        <f t="shared" si="20"/>
        <v>87103.24</v>
      </c>
      <c r="R70" s="590">
        <f aca="true" t="shared" si="21" ref="R70:R80">Q70/I70</f>
        <v>0.6040446601941748</v>
      </c>
      <c r="S70" s="435"/>
    </row>
    <row r="71" spans="1:19" s="451" customFormat="1" ht="27" customHeight="1">
      <c r="A71" s="476"/>
      <c r="B71" s="477" t="s">
        <v>169</v>
      </c>
      <c r="C71" s="445" t="s">
        <v>169</v>
      </c>
      <c r="D71" s="406" t="s">
        <v>181</v>
      </c>
      <c r="E71" s="446"/>
      <c r="F71" s="447"/>
      <c r="G71" s="575"/>
      <c r="H71" s="575"/>
      <c r="I71" s="448">
        <f aca="true" t="shared" si="22" ref="I71:Q71">SUBTOTAL(9,I72:I72)</f>
        <v>120000</v>
      </c>
      <c r="J71" s="448">
        <f t="shared" si="22"/>
        <v>120000</v>
      </c>
      <c r="K71" s="448">
        <f t="shared" si="22"/>
        <v>0</v>
      </c>
      <c r="L71" s="600">
        <f t="shared" si="22"/>
        <v>0</v>
      </c>
      <c r="M71" s="600">
        <f t="shared" si="22"/>
        <v>0</v>
      </c>
      <c r="N71" s="600">
        <f t="shared" si="22"/>
        <v>0</v>
      </c>
      <c r="O71" s="601">
        <f t="shared" si="22"/>
        <v>0</v>
      </c>
      <c r="P71" s="602">
        <f t="shared" si="22"/>
        <v>0</v>
      </c>
      <c r="Q71" s="449">
        <f t="shared" si="22"/>
        <v>64269.89</v>
      </c>
      <c r="R71" s="450">
        <f t="shared" si="21"/>
        <v>0.5355824166666666</v>
      </c>
      <c r="S71" s="533"/>
    </row>
    <row r="72" spans="1:19" s="451" customFormat="1" ht="31.5" customHeight="1">
      <c r="A72" s="543">
        <v>68</v>
      </c>
      <c r="B72" s="544"/>
      <c r="C72" s="603"/>
      <c r="D72" s="604" t="s">
        <v>180</v>
      </c>
      <c r="E72" s="481" t="s">
        <v>213</v>
      </c>
      <c r="F72" s="493"/>
      <c r="G72" s="495"/>
      <c r="H72" s="495"/>
      <c r="I72" s="494">
        <v>120000</v>
      </c>
      <c r="J72" s="494">
        <v>120000</v>
      </c>
      <c r="K72" s="516">
        <v>0</v>
      </c>
      <c r="L72" s="486"/>
      <c r="M72" s="517"/>
      <c r="N72" s="517"/>
      <c r="O72" s="594"/>
      <c r="P72" s="519"/>
      <c r="Q72" s="306">
        <v>64269.89</v>
      </c>
      <c r="R72" s="498">
        <f t="shared" si="21"/>
        <v>0.5355824166666666</v>
      </c>
      <c r="S72" s="533"/>
    </row>
    <row r="73" spans="1:19" s="607" customFormat="1" ht="21" customHeight="1">
      <c r="A73" s="560"/>
      <c r="B73" s="561" t="s">
        <v>171</v>
      </c>
      <c r="C73" s="515" t="s">
        <v>171</v>
      </c>
      <c r="D73" s="562" t="s">
        <v>170</v>
      </c>
      <c r="E73" s="563"/>
      <c r="F73" s="564"/>
      <c r="G73" s="566"/>
      <c r="H73" s="566"/>
      <c r="I73" s="566">
        <f>SUBTOTAL(9,I74:I76)</f>
        <v>24200</v>
      </c>
      <c r="J73" s="566">
        <f aca="true" t="shared" si="23" ref="J73:Q73">SUBTOTAL(9,J74:J76)</f>
        <v>24200</v>
      </c>
      <c r="K73" s="566">
        <f t="shared" si="23"/>
        <v>0</v>
      </c>
      <c r="L73" s="566">
        <f t="shared" si="23"/>
        <v>0</v>
      </c>
      <c r="M73" s="566">
        <f t="shared" si="23"/>
        <v>0</v>
      </c>
      <c r="N73" s="566">
        <f t="shared" si="23"/>
        <v>0</v>
      </c>
      <c r="O73" s="566">
        <f t="shared" si="23"/>
        <v>0</v>
      </c>
      <c r="P73" s="566">
        <f t="shared" si="23"/>
        <v>0</v>
      </c>
      <c r="Q73" s="605">
        <f t="shared" si="23"/>
        <v>22833.35</v>
      </c>
      <c r="R73" s="568">
        <f t="shared" si="21"/>
        <v>0.9435268595041322</v>
      </c>
      <c r="S73" s="606"/>
    </row>
    <row r="74" spans="1:19" s="451" customFormat="1" ht="28.5" customHeight="1" thickBot="1">
      <c r="A74" s="452">
        <v>86</v>
      </c>
      <c r="B74" s="588"/>
      <c r="C74" s="503"/>
      <c r="D74" s="608" t="s">
        <v>230</v>
      </c>
      <c r="E74" s="481" t="s">
        <v>213</v>
      </c>
      <c r="F74" s="493"/>
      <c r="G74" s="495"/>
      <c r="H74" s="495"/>
      <c r="I74" s="494">
        <v>14000</v>
      </c>
      <c r="J74" s="494">
        <v>14000</v>
      </c>
      <c r="K74" s="516">
        <v>0</v>
      </c>
      <c r="L74" s="486"/>
      <c r="M74" s="517"/>
      <c r="N74" s="517"/>
      <c r="O74" s="594"/>
      <c r="P74" s="519"/>
      <c r="Q74" s="306">
        <v>13833.35</v>
      </c>
      <c r="R74" s="498">
        <f t="shared" si="21"/>
        <v>0.9880964285714285</v>
      </c>
      <c r="S74" s="533"/>
    </row>
    <row r="75" spans="1:19" s="451" customFormat="1" ht="30" customHeight="1" thickBot="1">
      <c r="A75" s="534"/>
      <c r="B75" s="569"/>
      <c r="C75" s="579"/>
      <c r="D75" s="609" t="s">
        <v>231</v>
      </c>
      <c r="E75" s="545" t="s">
        <v>213</v>
      </c>
      <c r="F75" s="540"/>
      <c r="G75" s="548"/>
      <c r="H75" s="548"/>
      <c r="I75" s="547">
        <v>5200</v>
      </c>
      <c r="J75" s="547">
        <v>5200</v>
      </c>
      <c r="K75" s="549"/>
      <c r="L75" s="610"/>
      <c r="M75" s="541"/>
      <c r="N75" s="541"/>
      <c r="O75" s="559"/>
      <c r="P75" s="467"/>
      <c r="Q75" s="611">
        <v>5200</v>
      </c>
      <c r="R75" s="612">
        <f t="shared" si="21"/>
        <v>1</v>
      </c>
      <c r="S75" s="533"/>
    </row>
    <row r="76" spans="1:19" s="451" customFormat="1" ht="42" customHeight="1" thickBot="1">
      <c r="A76" s="534"/>
      <c r="B76" s="569"/>
      <c r="C76" s="588"/>
      <c r="D76" s="613" t="s">
        <v>222</v>
      </c>
      <c r="E76" s="614" t="s">
        <v>213</v>
      </c>
      <c r="F76" s="615"/>
      <c r="G76" s="616"/>
      <c r="H76" s="616"/>
      <c r="I76" s="617">
        <v>5000</v>
      </c>
      <c r="J76" s="617">
        <v>5000</v>
      </c>
      <c r="K76" s="618"/>
      <c r="L76" s="619"/>
      <c r="M76" s="620"/>
      <c r="N76" s="620"/>
      <c r="O76" s="621"/>
      <c r="P76" s="619"/>
      <c r="Q76" s="622">
        <v>3800</v>
      </c>
      <c r="R76" s="623">
        <f t="shared" si="21"/>
        <v>0.76</v>
      </c>
      <c r="S76" s="533"/>
    </row>
    <row r="77" spans="1:19" s="591" customFormat="1" ht="27" customHeight="1" thickBot="1">
      <c r="A77" s="589"/>
      <c r="B77" s="523" t="s">
        <v>97</v>
      </c>
      <c r="C77" s="524" t="s">
        <v>97</v>
      </c>
      <c r="D77" s="523" t="s">
        <v>211</v>
      </c>
      <c r="E77" s="523"/>
      <c r="F77" s="472"/>
      <c r="G77" s="432" t="e">
        <f>SUBTOTAL(9,#REF!)</f>
        <v>#REF!</v>
      </c>
      <c r="H77" s="432" t="e">
        <f>SUBTOTAL(9,#REF!)</f>
        <v>#REF!</v>
      </c>
      <c r="I77" s="432">
        <f>SUBTOTAL(9,I78:I80)</f>
        <v>134000</v>
      </c>
      <c r="J77" s="432">
        <f>SUBTOTAL(9,J78:J80)</f>
        <v>134000</v>
      </c>
      <c r="K77" s="432">
        <f aca="true" t="shared" si="24" ref="K77:P77">SUBTOTAL(9,K78:K79)</f>
        <v>0</v>
      </c>
      <c r="L77" s="432">
        <f t="shared" si="24"/>
        <v>0</v>
      </c>
      <c r="M77" s="432">
        <f t="shared" si="24"/>
        <v>0</v>
      </c>
      <c r="N77" s="432">
        <f t="shared" si="24"/>
        <v>0</v>
      </c>
      <c r="O77" s="432">
        <f t="shared" si="24"/>
        <v>0</v>
      </c>
      <c r="P77" s="432">
        <f t="shared" si="24"/>
        <v>0</v>
      </c>
      <c r="Q77" s="585">
        <f>SUBTOTAL(9,Q78:Q80)</f>
        <v>133984</v>
      </c>
      <c r="R77" s="474">
        <f t="shared" si="21"/>
        <v>0.9998805970149254</v>
      </c>
      <c r="S77" s="435"/>
    </row>
    <row r="78" spans="1:19" s="607" customFormat="1" ht="21.75" customHeight="1">
      <c r="A78" s="560"/>
      <c r="B78" s="561" t="s">
        <v>172</v>
      </c>
      <c r="C78" s="437" t="s">
        <v>172</v>
      </c>
      <c r="D78" s="438" t="s">
        <v>170</v>
      </c>
      <c r="E78" s="478"/>
      <c r="F78" s="479"/>
      <c r="G78" s="439"/>
      <c r="H78" s="439"/>
      <c r="I78" s="439">
        <f>SUBTOTAL(9,I79:I80)</f>
        <v>134000</v>
      </c>
      <c r="J78" s="439">
        <f>SUBTOTAL(9,J79:J80)</f>
        <v>134000</v>
      </c>
      <c r="K78" s="439">
        <f aca="true" t="shared" si="25" ref="K78:P78">SUBTOTAL(9,K79:K79)</f>
        <v>0</v>
      </c>
      <c r="L78" s="439">
        <f t="shared" si="25"/>
        <v>0</v>
      </c>
      <c r="M78" s="439">
        <f t="shared" si="25"/>
        <v>0</v>
      </c>
      <c r="N78" s="439">
        <f t="shared" si="25"/>
        <v>0</v>
      </c>
      <c r="O78" s="439">
        <f t="shared" si="25"/>
        <v>0</v>
      </c>
      <c r="P78" s="439">
        <f t="shared" si="25"/>
        <v>0</v>
      </c>
      <c r="Q78" s="440">
        <f>SUBTOTAL(9,Q79:Q80)</f>
        <v>133984</v>
      </c>
      <c r="R78" s="573">
        <f t="shared" si="21"/>
        <v>0.9998805970149254</v>
      </c>
      <c r="S78" s="606"/>
    </row>
    <row r="79" spans="1:19" s="468" customFormat="1" ht="45" customHeight="1">
      <c r="A79" s="500">
        <v>69</v>
      </c>
      <c r="B79" s="503"/>
      <c r="C79" s="603"/>
      <c r="D79" s="608" t="s">
        <v>242</v>
      </c>
      <c r="E79" s="481" t="s">
        <v>213</v>
      </c>
      <c r="F79" s="493"/>
      <c r="G79" s="494"/>
      <c r="H79" s="495"/>
      <c r="I79" s="494">
        <v>12000</v>
      </c>
      <c r="J79" s="494">
        <v>12000</v>
      </c>
      <c r="K79" s="516"/>
      <c r="L79" s="583"/>
      <c r="M79" s="517"/>
      <c r="N79" s="517"/>
      <c r="O79" s="594"/>
      <c r="P79" s="519"/>
      <c r="Q79" s="306">
        <v>12000</v>
      </c>
      <c r="R79" s="491">
        <f t="shared" si="21"/>
        <v>1</v>
      </c>
      <c r="S79" s="467"/>
    </row>
    <row r="80" spans="1:19" s="468" customFormat="1" ht="35.25" customHeight="1">
      <c r="A80" s="624"/>
      <c r="B80" s="625"/>
      <c r="C80" s="503"/>
      <c r="D80" s="502" t="s">
        <v>212</v>
      </c>
      <c r="E80" s="481" t="s">
        <v>213</v>
      </c>
      <c r="F80" s="482"/>
      <c r="G80" s="483"/>
      <c r="H80" s="484"/>
      <c r="I80" s="483">
        <v>122000</v>
      </c>
      <c r="J80" s="483">
        <v>122000</v>
      </c>
      <c r="K80" s="485"/>
      <c r="L80" s="484"/>
      <c r="M80" s="487"/>
      <c r="N80" s="487"/>
      <c r="O80" s="511"/>
      <c r="P80" s="510"/>
      <c r="Q80" s="490">
        <v>121984</v>
      </c>
      <c r="R80" s="498">
        <f t="shared" si="21"/>
        <v>0.9998688524590164</v>
      </c>
      <c r="S80" s="467"/>
    </row>
    <row r="81" spans="1:19" s="380" customFormat="1" ht="0.75" customHeight="1" hidden="1">
      <c r="A81" s="626"/>
      <c r="B81" s="627"/>
      <c r="C81" s="627"/>
      <c r="D81" s="627"/>
      <c r="E81" s="627"/>
      <c r="F81" s="627"/>
      <c r="G81" s="627"/>
      <c r="H81" s="627"/>
      <c r="I81" s="627"/>
      <c r="J81" s="627"/>
      <c r="K81" s="627"/>
      <c r="L81" s="627"/>
      <c r="M81" s="627"/>
      <c r="N81" s="627"/>
      <c r="O81" s="627"/>
      <c r="P81" s="627"/>
      <c r="Q81" s="628"/>
      <c r="R81" s="629"/>
      <c r="S81" s="400"/>
    </row>
    <row r="82" spans="1:29" s="380" customFormat="1" ht="45.75" customHeight="1">
      <c r="A82" s="427"/>
      <c r="B82" s="427"/>
      <c r="C82" s="427"/>
      <c r="D82" s="427"/>
      <c r="E82" s="427"/>
      <c r="F82" s="427"/>
      <c r="G82" s="427"/>
      <c r="H82" s="427"/>
      <c r="I82" s="378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</row>
    <row r="83" spans="8:19" ht="15">
      <c r="H83" s="631"/>
      <c r="L83" s="632"/>
      <c r="P83" s="428"/>
      <c r="Q83" s="633"/>
      <c r="R83" s="634"/>
      <c r="S83" s="428"/>
    </row>
    <row r="84" spans="8:19" ht="15">
      <c r="H84" s="631"/>
      <c r="L84" s="632"/>
      <c r="P84" s="428"/>
      <c r="Q84" s="633"/>
      <c r="R84" s="634"/>
      <c r="S84" s="428"/>
    </row>
    <row r="85" spans="8:19" ht="15">
      <c r="H85" s="631"/>
      <c r="L85" s="632"/>
      <c r="P85" s="428"/>
      <c r="Q85" s="633"/>
      <c r="R85" s="634"/>
      <c r="S85" s="428"/>
    </row>
    <row r="86" spans="8:19" ht="15">
      <c r="H86" s="631"/>
      <c r="L86" s="632"/>
      <c r="P86" s="428"/>
      <c r="Q86" s="633"/>
      <c r="R86" s="634"/>
      <c r="S86" s="428"/>
    </row>
    <row r="87" spans="8:19" ht="15">
      <c r="H87" s="631"/>
      <c r="L87" s="632"/>
      <c r="P87" s="428"/>
      <c r="Q87" s="633"/>
      <c r="R87" s="634"/>
      <c r="S87" s="428"/>
    </row>
    <row r="88" spans="8:19" ht="15">
      <c r="H88" s="631"/>
      <c r="L88" s="632"/>
      <c r="P88" s="428"/>
      <c r="Q88" s="633"/>
      <c r="R88" s="634"/>
      <c r="S88" s="428"/>
    </row>
    <row r="89" spans="8:19" ht="15">
      <c r="H89" s="631"/>
      <c r="L89" s="632"/>
      <c r="P89" s="428"/>
      <c r="Q89" s="633"/>
      <c r="R89" s="634"/>
      <c r="S89" s="428"/>
    </row>
    <row r="90" spans="8:19" ht="15">
      <c r="H90" s="631"/>
      <c r="L90" s="632"/>
      <c r="P90" s="428"/>
      <c r="Q90" s="633"/>
      <c r="R90" s="634"/>
      <c r="S90" s="428"/>
    </row>
    <row r="91" spans="8:19" ht="15">
      <c r="H91" s="631"/>
      <c r="L91" s="632"/>
      <c r="P91" s="428"/>
      <c r="Q91" s="633"/>
      <c r="R91" s="634"/>
      <c r="S91" s="428"/>
    </row>
    <row r="92" spans="8:19" ht="15">
      <c r="H92" s="631"/>
      <c r="L92" s="632"/>
      <c r="P92" s="428"/>
      <c r="Q92" s="633"/>
      <c r="R92" s="634"/>
      <c r="S92" s="428"/>
    </row>
    <row r="93" spans="8:19" ht="15">
      <c r="H93" s="631"/>
      <c r="L93" s="632"/>
      <c r="P93" s="428"/>
      <c r="Q93" s="633"/>
      <c r="R93" s="634"/>
      <c r="S93" s="428"/>
    </row>
    <row r="94" spans="8:19" ht="15">
      <c r="H94" s="631"/>
      <c r="L94" s="632"/>
      <c r="P94" s="428"/>
      <c r="Q94" s="633"/>
      <c r="R94" s="634"/>
      <c r="S94" s="428"/>
    </row>
    <row r="95" spans="8:19" ht="15">
      <c r="H95" s="631"/>
      <c r="L95" s="632"/>
      <c r="P95" s="428"/>
      <c r="Q95" s="633"/>
      <c r="R95" s="634"/>
      <c r="S95" s="428"/>
    </row>
    <row r="96" spans="8:19" ht="15">
      <c r="H96" s="631"/>
      <c r="L96" s="632"/>
      <c r="P96" s="428"/>
      <c r="Q96" s="633"/>
      <c r="R96" s="634"/>
      <c r="S96" s="428"/>
    </row>
    <row r="97" spans="8:19" s="370" customFormat="1" ht="15">
      <c r="H97" s="631"/>
      <c r="L97" s="632"/>
      <c r="M97" s="372"/>
      <c r="N97" s="372"/>
      <c r="O97" s="372"/>
      <c r="P97" s="428"/>
      <c r="Q97" s="633"/>
      <c r="R97" s="634"/>
      <c r="S97" s="428"/>
    </row>
    <row r="98" spans="8:19" s="370" customFormat="1" ht="15">
      <c r="H98" s="631"/>
      <c r="L98" s="632"/>
      <c r="M98" s="372"/>
      <c r="N98" s="372"/>
      <c r="O98" s="372"/>
      <c r="P98" s="428"/>
      <c r="Q98" s="633"/>
      <c r="R98" s="634"/>
      <c r="S98" s="428"/>
    </row>
    <row r="99" spans="8:19" s="370" customFormat="1" ht="15">
      <c r="H99" s="631"/>
      <c r="L99" s="632"/>
      <c r="M99" s="372"/>
      <c r="N99" s="372"/>
      <c r="O99" s="372"/>
      <c r="P99" s="428"/>
      <c r="Q99" s="633"/>
      <c r="R99" s="634"/>
      <c r="S99" s="428"/>
    </row>
    <row r="100" spans="8:19" s="370" customFormat="1" ht="15">
      <c r="H100" s="631"/>
      <c r="L100" s="632"/>
      <c r="M100" s="372"/>
      <c r="N100" s="372"/>
      <c r="O100" s="372"/>
      <c r="P100" s="428"/>
      <c r="Q100" s="633"/>
      <c r="R100" s="634"/>
      <c r="S100" s="428"/>
    </row>
    <row r="101" spans="8:19" s="370" customFormat="1" ht="15">
      <c r="H101" s="631"/>
      <c r="L101" s="632"/>
      <c r="M101" s="372"/>
      <c r="N101" s="372"/>
      <c r="O101" s="372"/>
      <c r="P101" s="428"/>
      <c r="Q101" s="633"/>
      <c r="R101" s="634"/>
      <c r="S101" s="428"/>
    </row>
    <row r="102" spans="8:19" s="370" customFormat="1" ht="15">
      <c r="H102" s="631"/>
      <c r="L102" s="632"/>
      <c r="M102" s="372"/>
      <c r="N102" s="372"/>
      <c r="O102" s="372"/>
      <c r="P102" s="428"/>
      <c r="Q102" s="633"/>
      <c r="R102" s="634"/>
      <c r="S102" s="428"/>
    </row>
    <row r="103" spans="8:19" s="370" customFormat="1" ht="15">
      <c r="H103" s="631"/>
      <c r="L103" s="632"/>
      <c r="M103" s="372"/>
      <c r="N103" s="372"/>
      <c r="O103" s="372"/>
      <c r="P103" s="428"/>
      <c r="Q103" s="633"/>
      <c r="R103" s="634"/>
      <c r="S103" s="428"/>
    </row>
    <row r="104" spans="8:19" s="370" customFormat="1" ht="15">
      <c r="H104" s="631"/>
      <c r="L104" s="632"/>
      <c r="M104" s="372"/>
      <c r="N104" s="372"/>
      <c r="O104" s="372"/>
      <c r="P104" s="428"/>
      <c r="Q104" s="633"/>
      <c r="R104" s="634"/>
      <c r="S104" s="428"/>
    </row>
    <row r="105" spans="8:19" s="370" customFormat="1" ht="15">
      <c r="H105" s="631"/>
      <c r="L105" s="632"/>
      <c r="M105" s="372"/>
      <c r="N105" s="372"/>
      <c r="O105" s="372"/>
      <c r="P105" s="428"/>
      <c r="Q105" s="633"/>
      <c r="R105" s="634"/>
      <c r="S105" s="428"/>
    </row>
    <row r="106" spans="8:19" s="370" customFormat="1" ht="15">
      <c r="H106" s="631"/>
      <c r="L106" s="632"/>
      <c r="M106" s="372"/>
      <c r="N106" s="372"/>
      <c r="O106" s="372"/>
      <c r="P106" s="428"/>
      <c r="Q106" s="633"/>
      <c r="R106" s="634"/>
      <c r="S106" s="428"/>
    </row>
    <row r="107" spans="8:19" s="370" customFormat="1" ht="15">
      <c r="H107" s="631"/>
      <c r="L107" s="632"/>
      <c r="M107" s="372"/>
      <c r="N107" s="372"/>
      <c r="O107" s="372"/>
      <c r="P107" s="428"/>
      <c r="Q107" s="633"/>
      <c r="R107" s="634"/>
      <c r="S107" s="428"/>
    </row>
    <row r="108" spans="8:19" s="370" customFormat="1" ht="15">
      <c r="H108" s="631"/>
      <c r="L108" s="632"/>
      <c r="M108" s="372"/>
      <c r="N108" s="372"/>
      <c r="O108" s="372"/>
      <c r="P108" s="428"/>
      <c r="Q108" s="633"/>
      <c r="R108" s="634"/>
      <c r="S108" s="428"/>
    </row>
    <row r="109" spans="8:19" s="370" customFormat="1" ht="15">
      <c r="H109" s="631"/>
      <c r="L109" s="632"/>
      <c r="M109" s="372"/>
      <c r="N109" s="372"/>
      <c r="O109" s="372"/>
      <c r="P109" s="428"/>
      <c r="Q109" s="633"/>
      <c r="R109" s="634"/>
      <c r="S109" s="428"/>
    </row>
    <row r="110" spans="8:19" s="370" customFormat="1" ht="15">
      <c r="H110" s="631"/>
      <c r="L110" s="632"/>
      <c r="M110" s="372"/>
      <c r="N110" s="372"/>
      <c r="O110" s="372"/>
      <c r="P110" s="428"/>
      <c r="Q110" s="633"/>
      <c r="R110" s="634"/>
      <c r="S110" s="428"/>
    </row>
    <row r="111" spans="8:19" s="370" customFormat="1" ht="15">
      <c r="H111" s="631"/>
      <c r="L111" s="632"/>
      <c r="M111" s="372"/>
      <c r="N111" s="372"/>
      <c r="O111" s="372"/>
      <c r="P111" s="428"/>
      <c r="Q111" s="633"/>
      <c r="R111" s="634"/>
      <c r="S111" s="428"/>
    </row>
    <row r="112" spans="8:19" s="370" customFormat="1" ht="15">
      <c r="H112" s="631"/>
      <c r="L112" s="632"/>
      <c r="M112" s="372"/>
      <c r="N112" s="372"/>
      <c r="O112" s="372"/>
      <c r="P112" s="428"/>
      <c r="Q112" s="633"/>
      <c r="R112" s="634"/>
      <c r="S112" s="428"/>
    </row>
    <row r="113" spans="8:19" s="370" customFormat="1" ht="15">
      <c r="H113" s="631"/>
      <c r="L113" s="632"/>
      <c r="M113" s="372"/>
      <c r="N113" s="372"/>
      <c r="O113" s="372"/>
      <c r="P113" s="428"/>
      <c r="Q113" s="633"/>
      <c r="R113" s="634"/>
      <c r="S113" s="428"/>
    </row>
    <row r="114" spans="8:19" s="370" customFormat="1" ht="15">
      <c r="H114" s="631"/>
      <c r="L114" s="632"/>
      <c r="M114" s="372"/>
      <c r="N114" s="372"/>
      <c r="O114" s="372"/>
      <c r="P114" s="428"/>
      <c r="Q114" s="633"/>
      <c r="R114" s="634"/>
      <c r="S114" s="428"/>
    </row>
    <row r="115" spans="8:19" s="370" customFormat="1" ht="15">
      <c r="H115" s="631"/>
      <c r="L115" s="632"/>
      <c r="M115" s="372"/>
      <c r="N115" s="372"/>
      <c r="O115" s="372"/>
      <c r="P115" s="428"/>
      <c r="Q115" s="633"/>
      <c r="R115" s="634"/>
      <c r="S115" s="428"/>
    </row>
    <row r="116" spans="8:19" s="370" customFormat="1" ht="15">
      <c r="H116" s="631"/>
      <c r="L116" s="632"/>
      <c r="M116" s="372"/>
      <c r="N116" s="372"/>
      <c r="O116" s="372"/>
      <c r="P116" s="428"/>
      <c r="Q116" s="633"/>
      <c r="R116" s="634"/>
      <c r="S116" s="428"/>
    </row>
    <row r="117" spans="8:19" s="370" customFormat="1" ht="15">
      <c r="H117" s="631"/>
      <c r="L117" s="632"/>
      <c r="M117" s="372"/>
      <c r="N117" s="372"/>
      <c r="O117" s="372"/>
      <c r="P117" s="428"/>
      <c r="Q117" s="633"/>
      <c r="R117" s="634"/>
      <c r="S117" s="428"/>
    </row>
    <row r="118" spans="8:19" s="370" customFormat="1" ht="15">
      <c r="H118" s="631"/>
      <c r="L118" s="632"/>
      <c r="M118" s="372"/>
      <c r="N118" s="372"/>
      <c r="O118" s="372"/>
      <c r="P118" s="428"/>
      <c r="Q118" s="633"/>
      <c r="R118" s="634"/>
      <c r="S118" s="428"/>
    </row>
    <row r="119" spans="8:19" s="370" customFormat="1" ht="15">
      <c r="H119" s="631"/>
      <c r="L119" s="632"/>
      <c r="M119" s="372"/>
      <c r="N119" s="372"/>
      <c r="O119" s="372"/>
      <c r="P119" s="428"/>
      <c r="Q119" s="633"/>
      <c r="R119" s="634"/>
      <c r="S119" s="428"/>
    </row>
    <row r="120" spans="8:19" s="370" customFormat="1" ht="15">
      <c r="H120" s="631"/>
      <c r="L120" s="632"/>
      <c r="M120" s="372"/>
      <c r="N120" s="372"/>
      <c r="O120" s="372"/>
      <c r="P120" s="428"/>
      <c r="Q120" s="633"/>
      <c r="R120" s="634"/>
      <c r="S120" s="428"/>
    </row>
    <row r="121" spans="8:19" s="370" customFormat="1" ht="15">
      <c r="H121" s="631"/>
      <c r="L121" s="632"/>
      <c r="M121" s="372"/>
      <c r="N121" s="372"/>
      <c r="O121" s="372"/>
      <c r="P121" s="428"/>
      <c r="Q121" s="633"/>
      <c r="R121" s="634"/>
      <c r="S121" s="428"/>
    </row>
    <row r="122" spans="8:19" s="370" customFormat="1" ht="15">
      <c r="H122" s="631"/>
      <c r="L122" s="632"/>
      <c r="M122" s="372"/>
      <c r="N122" s="372"/>
      <c r="O122" s="372"/>
      <c r="P122" s="428"/>
      <c r="Q122" s="633"/>
      <c r="R122" s="634"/>
      <c r="S122" s="428"/>
    </row>
    <row r="123" spans="8:19" s="370" customFormat="1" ht="15">
      <c r="H123" s="631"/>
      <c r="L123" s="632"/>
      <c r="M123" s="372"/>
      <c r="N123" s="372"/>
      <c r="O123" s="372"/>
      <c r="P123" s="428"/>
      <c r="Q123" s="633"/>
      <c r="R123" s="634"/>
      <c r="S123" s="428"/>
    </row>
    <row r="124" spans="8:19" s="370" customFormat="1" ht="15">
      <c r="H124" s="631"/>
      <c r="L124" s="632"/>
      <c r="M124" s="372"/>
      <c r="N124" s="372"/>
      <c r="O124" s="372"/>
      <c r="P124" s="428"/>
      <c r="Q124" s="633"/>
      <c r="R124" s="634"/>
      <c r="S124" s="428"/>
    </row>
    <row r="125" spans="8:19" s="370" customFormat="1" ht="15">
      <c r="H125" s="631"/>
      <c r="L125" s="632"/>
      <c r="M125" s="372"/>
      <c r="N125" s="372"/>
      <c r="O125" s="372"/>
      <c r="P125" s="428"/>
      <c r="Q125" s="633"/>
      <c r="R125" s="634"/>
      <c r="S125" s="428"/>
    </row>
    <row r="126" spans="8:19" s="370" customFormat="1" ht="15">
      <c r="H126" s="631"/>
      <c r="L126" s="632"/>
      <c r="M126" s="372"/>
      <c r="N126" s="372"/>
      <c r="O126" s="372"/>
      <c r="P126" s="428"/>
      <c r="Q126" s="633"/>
      <c r="R126" s="634"/>
      <c r="S126" s="428"/>
    </row>
    <row r="127" spans="8:19" s="370" customFormat="1" ht="15">
      <c r="H127" s="631"/>
      <c r="L127" s="632"/>
      <c r="M127" s="372"/>
      <c r="N127" s="372"/>
      <c r="O127" s="372"/>
      <c r="P127" s="428"/>
      <c r="Q127" s="633"/>
      <c r="R127" s="634"/>
      <c r="S127" s="428"/>
    </row>
    <row r="128" spans="8:19" s="370" customFormat="1" ht="15">
      <c r="H128" s="631"/>
      <c r="L128" s="632"/>
      <c r="M128" s="372"/>
      <c r="N128" s="372"/>
      <c r="O128" s="372"/>
      <c r="P128" s="428"/>
      <c r="Q128" s="633"/>
      <c r="R128" s="634"/>
      <c r="S128" s="428"/>
    </row>
    <row r="129" spans="8:19" s="370" customFormat="1" ht="15">
      <c r="H129" s="631"/>
      <c r="L129" s="632"/>
      <c r="M129" s="372"/>
      <c r="N129" s="372"/>
      <c r="O129" s="372"/>
      <c r="P129" s="428"/>
      <c r="Q129" s="633"/>
      <c r="R129" s="634"/>
      <c r="S129" s="428"/>
    </row>
    <row r="130" spans="8:19" s="370" customFormat="1" ht="15">
      <c r="H130" s="631"/>
      <c r="L130" s="632"/>
      <c r="M130" s="372"/>
      <c r="N130" s="372"/>
      <c r="O130" s="372"/>
      <c r="P130" s="428"/>
      <c r="Q130" s="633"/>
      <c r="R130" s="634"/>
      <c r="S130" s="428"/>
    </row>
    <row r="131" spans="8:19" s="370" customFormat="1" ht="15">
      <c r="H131" s="631"/>
      <c r="L131" s="632"/>
      <c r="M131" s="372"/>
      <c r="N131" s="372"/>
      <c r="O131" s="372"/>
      <c r="P131" s="428"/>
      <c r="Q131" s="633"/>
      <c r="R131" s="634"/>
      <c r="S131" s="428"/>
    </row>
    <row r="132" spans="8:19" s="370" customFormat="1" ht="15">
      <c r="H132" s="631"/>
      <c r="L132" s="632"/>
      <c r="M132" s="372"/>
      <c r="N132" s="372"/>
      <c r="O132" s="372"/>
      <c r="P132" s="428"/>
      <c r="Q132" s="633"/>
      <c r="R132" s="634"/>
      <c r="S132" s="428"/>
    </row>
    <row r="133" spans="8:19" s="370" customFormat="1" ht="15">
      <c r="H133" s="631"/>
      <c r="L133" s="632"/>
      <c r="M133" s="372"/>
      <c r="N133" s="372"/>
      <c r="O133" s="372"/>
      <c r="P133" s="428"/>
      <c r="Q133" s="633"/>
      <c r="R133" s="634"/>
      <c r="S133" s="428"/>
    </row>
    <row r="134" spans="8:19" s="370" customFormat="1" ht="15">
      <c r="H134" s="631"/>
      <c r="L134" s="632"/>
      <c r="M134" s="372"/>
      <c r="N134" s="372"/>
      <c r="O134" s="372"/>
      <c r="P134" s="428"/>
      <c r="Q134" s="633"/>
      <c r="R134" s="634"/>
      <c r="S134" s="428"/>
    </row>
    <row r="135" spans="8:19" s="370" customFormat="1" ht="15">
      <c r="H135" s="631"/>
      <c r="L135" s="632"/>
      <c r="M135" s="372"/>
      <c r="N135" s="372"/>
      <c r="O135" s="372"/>
      <c r="P135" s="428"/>
      <c r="Q135" s="633"/>
      <c r="R135" s="634"/>
      <c r="S135" s="428"/>
    </row>
    <row r="136" spans="8:19" s="370" customFormat="1" ht="15">
      <c r="H136" s="631"/>
      <c r="L136" s="632"/>
      <c r="M136" s="372"/>
      <c r="N136" s="372"/>
      <c r="O136" s="372"/>
      <c r="P136" s="428"/>
      <c r="Q136" s="633"/>
      <c r="R136" s="634"/>
      <c r="S136" s="428"/>
    </row>
    <row r="137" spans="8:19" s="370" customFormat="1" ht="15">
      <c r="H137" s="631"/>
      <c r="L137" s="632"/>
      <c r="M137" s="372"/>
      <c r="N137" s="372"/>
      <c r="O137" s="372"/>
      <c r="P137" s="428"/>
      <c r="Q137" s="633"/>
      <c r="R137" s="634"/>
      <c r="S137" s="428"/>
    </row>
    <row r="138" spans="8:19" s="370" customFormat="1" ht="15">
      <c r="H138" s="631"/>
      <c r="L138" s="632"/>
      <c r="M138" s="372"/>
      <c r="N138" s="372"/>
      <c r="O138" s="372"/>
      <c r="P138" s="428"/>
      <c r="Q138" s="633"/>
      <c r="R138" s="634"/>
      <c r="S138" s="428"/>
    </row>
    <row r="139" spans="8:19" s="370" customFormat="1" ht="15">
      <c r="H139" s="631"/>
      <c r="L139" s="632"/>
      <c r="M139" s="372"/>
      <c r="N139" s="372"/>
      <c r="O139" s="372"/>
      <c r="P139" s="428"/>
      <c r="Q139" s="633"/>
      <c r="R139" s="634"/>
      <c r="S139" s="428"/>
    </row>
    <row r="140" spans="8:19" s="370" customFormat="1" ht="15">
      <c r="H140" s="631"/>
      <c r="L140" s="632"/>
      <c r="M140" s="372"/>
      <c r="N140" s="372"/>
      <c r="O140" s="372"/>
      <c r="P140" s="428"/>
      <c r="Q140" s="633"/>
      <c r="R140" s="634"/>
      <c r="S140" s="428"/>
    </row>
    <row r="141" spans="8:19" s="370" customFormat="1" ht="15">
      <c r="H141" s="631"/>
      <c r="L141" s="632"/>
      <c r="M141" s="372"/>
      <c r="N141" s="372"/>
      <c r="O141" s="372"/>
      <c r="P141" s="428"/>
      <c r="Q141" s="633"/>
      <c r="R141" s="634"/>
      <c r="S141" s="428"/>
    </row>
    <row r="142" spans="8:19" s="370" customFormat="1" ht="15">
      <c r="H142" s="631"/>
      <c r="L142" s="632"/>
      <c r="M142" s="372"/>
      <c r="N142" s="372"/>
      <c r="O142" s="372"/>
      <c r="P142" s="428"/>
      <c r="Q142" s="633"/>
      <c r="R142" s="634"/>
      <c r="S142" s="428"/>
    </row>
    <row r="143" spans="8:19" s="370" customFormat="1" ht="15">
      <c r="H143" s="631"/>
      <c r="L143" s="632"/>
      <c r="M143" s="372"/>
      <c r="N143" s="372"/>
      <c r="O143" s="372"/>
      <c r="P143" s="428"/>
      <c r="Q143" s="633"/>
      <c r="R143" s="634"/>
      <c r="S143" s="428"/>
    </row>
    <row r="144" spans="8:19" s="370" customFormat="1" ht="15">
      <c r="H144" s="631"/>
      <c r="L144" s="632"/>
      <c r="M144" s="372"/>
      <c r="N144" s="372"/>
      <c r="O144" s="372"/>
      <c r="P144" s="428"/>
      <c r="Q144" s="633"/>
      <c r="R144" s="634"/>
      <c r="S144" s="428"/>
    </row>
    <row r="145" spans="8:19" s="370" customFormat="1" ht="15">
      <c r="H145" s="631"/>
      <c r="L145" s="632"/>
      <c r="M145" s="372"/>
      <c r="N145" s="372"/>
      <c r="O145" s="372"/>
      <c r="P145" s="428"/>
      <c r="Q145" s="633"/>
      <c r="R145" s="634"/>
      <c r="S145" s="428"/>
    </row>
    <row r="146" spans="8:19" s="370" customFormat="1" ht="15">
      <c r="H146" s="631"/>
      <c r="L146" s="632"/>
      <c r="M146" s="372"/>
      <c r="N146" s="372"/>
      <c r="O146" s="372"/>
      <c r="P146" s="428"/>
      <c r="Q146" s="633"/>
      <c r="R146" s="634"/>
      <c r="S146" s="428"/>
    </row>
    <row r="147" spans="8:19" s="370" customFormat="1" ht="15">
      <c r="H147" s="631"/>
      <c r="L147" s="632"/>
      <c r="M147" s="372"/>
      <c r="N147" s="372"/>
      <c r="O147" s="372"/>
      <c r="P147" s="428"/>
      <c r="Q147" s="633"/>
      <c r="R147" s="634"/>
      <c r="S147" s="428"/>
    </row>
    <row r="148" spans="8:19" s="370" customFormat="1" ht="15">
      <c r="H148" s="631"/>
      <c r="L148" s="632"/>
      <c r="M148" s="372"/>
      <c r="N148" s="372"/>
      <c r="O148" s="372"/>
      <c r="P148" s="428"/>
      <c r="Q148" s="633"/>
      <c r="R148" s="634"/>
      <c r="S148" s="428"/>
    </row>
    <row r="149" spans="8:19" s="370" customFormat="1" ht="15">
      <c r="H149" s="631"/>
      <c r="L149" s="632"/>
      <c r="M149" s="372"/>
      <c r="N149" s="372"/>
      <c r="O149" s="372"/>
      <c r="P149" s="428"/>
      <c r="Q149" s="633"/>
      <c r="R149" s="634"/>
      <c r="S149" s="428"/>
    </row>
    <row r="150" spans="8:19" s="370" customFormat="1" ht="15">
      <c r="H150" s="631"/>
      <c r="L150" s="632"/>
      <c r="M150" s="372"/>
      <c r="N150" s="372"/>
      <c r="O150" s="372"/>
      <c r="P150" s="428"/>
      <c r="Q150" s="633"/>
      <c r="R150" s="634"/>
      <c r="S150" s="428"/>
    </row>
    <row r="151" spans="8:19" s="370" customFormat="1" ht="15">
      <c r="H151" s="631"/>
      <c r="L151" s="632"/>
      <c r="M151" s="372"/>
      <c r="N151" s="372"/>
      <c r="O151" s="372"/>
      <c r="P151" s="428"/>
      <c r="Q151" s="633"/>
      <c r="R151" s="634"/>
      <c r="S151" s="428"/>
    </row>
    <row r="152" spans="8:19" s="370" customFormat="1" ht="15">
      <c r="H152" s="631"/>
      <c r="L152" s="632"/>
      <c r="M152" s="372"/>
      <c r="N152" s="372"/>
      <c r="O152" s="372"/>
      <c r="P152" s="428"/>
      <c r="Q152" s="633"/>
      <c r="R152" s="634"/>
      <c r="S152" s="428"/>
    </row>
    <row r="153" spans="8:19" s="370" customFormat="1" ht="15">
      <c r="H153" s="631"/>
      <c r="L153" s="632"/>
      <c r="M153" s="372"/>
      <c r="N153" s="372"/>
      <c r="O153" s="372"/>
      <c r="P153" s="428"/>
      <c r="Q153" s="633"/>
      <c r="R153" s="634"/>
      <c r="S153" s="428"/>
    </row>
    <row r="154" spans="8:19" s="370" customFormat="1" ht="15">
      <c r="H154" s="631"/>
      <c r="L154" s="632"/>
      <c r="M154" s="372"/>
      <c r="N154" s="372"/>
      <c r="O154" s="372"/>
      <c r="P154" s="428"/>
      <c r="Q154" s="633"/>
      <c r="R154" s="634"/>
      <c r="S154" s="428"/>
    </row>
    <row r="155" spans="8:19" s="370" customFormat="1" ht="15">
      <c r="H155" s="631"/>
      <c r="L155" s="632"/>
      <c r="M155" s="372"/>
      <c r="N155" s="372"/>
      <c r="O155" s="372"/>
      <c r="P155" s="428"/>
      <c r="Q155" s="633"/>
      <c r="R155" s="634"/>
      <c r="S155" s="428"/>
    </row>
    <row r="156" spans="8:19" s="370" customFormat="1" ht="15">
      <c r="H156" s="631"/>
      <c r="L156" s="632"/>
      <c r="M156" s="372"/>
      <c r="N156" s="372"/>
      <c r="O156" s="372"/>
      <c r="P156" s="428"/>
      <c r="Q156" s="633"/>
      <c r="R156" s="634"/>
      <c r="S156" s="428"/>
    </row>
    <row r="157" spans="8:19" s="370" customFormat="1" ht="15">
      <c r="H157" s="631"/>
      <c r="L157" s="632"/>
      <c r="M157" s="372"/>
      <c r="N157" s="372"/>
      <c r="O157" s="372"/>
      <c r="P157" s="428"/>
      <c r="Q157" s="633"/>
      <c r="R157" s="634"/>
      <c r="S157" s="428"/>
    </row>
    <row r="158" spans="8:19" s="370" customFormat="1" ht="15">
      <c r="H158" s="631"/>
      <c r="L158" s="632"/>
      <c r="M158" s="372"/>
      <c r="N158" s="372"/>
      <c r="O158" s="372"/>
      <c r="P158" s="428"/>
      <c r="Q158" s="633"/>
      <c r="R158" s="634"/>
      <c r="S158" s="428"/>
    </row>
    <row r="159" spans="8:19" s="370" customFormat="1" ht="15">
      <c r="H159" s="631"/>
      <c r="L159" s="632"/>
      <c r="M159" s="372"/>
      <c r="N159" s="372"/>
      <c r="O159" s="372"/>
      <c r="P159" s="428"/>
      <c r="Q159" s="633"/>
      <c r="R159" s="634"/>
      <c r="S159" s="428"/>
    </row>
    <row r="160" spans="8:19" s="370" customFormat="1" ht="15">
      <c r="H160" s="631"/>
      <c r="L160" s="632"/>
      <c r="M160" s="372"/>
      <c r="N160" s="372"/>
      <c r="O160" s="372"/>
      <c r="P160" s="428"/>
      <c r="Q160" s="633"/>
      <c r="R160" s="634"/>
      <c r="S160" s="428"/>
    </row>
    <row r="161" spans="8:19" s="370" customFormat="1" ht="15">
      <c r="H161" s="631"/>
      <c r="L161" s="632"/>
      <c r="M161" s="372"/>
      <c r="N161" s="372"/>
      <c r="O161" s="372"/>
      <c r="P161" s="428"/>
      <c r="Q161" s="633"/>
      <c r="R161" s="634"/>
      <c r="S161" s="428"/>
    </row>
    <row r="162" spans="8:19" s="370" customFormat="1" ht="15">
      <c r="H162" s="631"/>
      <c r="L162" s="632"/>
      <c r="M162" s="372"/>
      <c r="N162" s="372"/>
      <c r="O162" s="372"/>
      <c r="P162" s="428"/>
      <c r="Q162" s="633"/>
      <c r="R162" s="634"/>
      <c r="S162" s="428"/>
    </row>
    <row r="163" spans="8:19" s="370" customFormat="1" ht="15">
      <c r="H163" s="631"/>
      <c r="L163" s="632"/>
      <c r="M163" s="372"/>
      <c r="N163" s="372"/>
      <c r="O163" s="372"/>
      <c r="P163" s="428"/>
      <c r="Q163" s="633"/>
      <c r="R163" s="634"/>
      <c r="S163" s="428"/>
    </row>
    <row r="164" spans="8:19" s="370" customFormat="1" ht="15">
      <c r="H164" s="631"/>
      <c r="L164" s="632"/>
      <c r="M164" s="372"/>
      <c r="N164" s="372"/>
      <c r="O164" s="372"/>
      <c r="P164" s="428"/>
      <c r="Q164" s="633"/>
      <c r="R164" s="634"/>
      <c r="S164" s="428"/>
    </row>
    <row r="165" spans="8:19" s="370" customFormat="1" ht="15">
      <c r="H165" s="631"/>
      <c r="L165" s="632"/>
      <c r="M165" s="372"/>
      <c r="N165" s="372"/>
      <c r="O165" s="372"/>
      <c r="P165" s="428"/>
      <c r="Q165" s="633"/>
      <c r="R165" s="634"/>
      <c r="S165" s="428"/>
    </row>
    <row r="166" spans="8:18" s="370" customFormat="1" ht="15">
      <c r="H166" s="631"/>
      <c r="L166" s="632"/>
      <c r="M166" s="372"/>
      <c r="N166" s="372"/>
      <c r="O166" s="372"/>
      <c r="Q166" s="373"/>
      <c r="R166" s="374"/>
    </row>
    <row r="167" spans="8:18" s="370" customFormat="1" ht="15">
      <c r="H167" s="631"/>
      <c r="L167" s="632"/>
      <c r="M167" s="372"/>
      <c r="N167" s="372"/>
      <c r="O167" s="372"/>
      <c r="Q167" s="373"/>
      <c r="R167" s="374"/>
    </row>
    <row r="168" spans="8:18" s="370" customFormat="1" ht="15">
      <c r="H168" s="631"/>
      <c r="L168" s="632"/>
      <c r="M168" s="372"/>
      <c r="N168" s="372"/>
      <c r="O168" s="372"/>
      <c r="Q168" s="373"/>
      <c r="R168" s="374"/>
    </row>
    <row r="169" spans="8:18" s="370" customFormat="1" ht="15">
      <c r="H169" s="631"/>
      <c r="L169" s="632"/>
      <c r="M169" s="372"/>
      <c r="N169" s="372"/>
      <c r="O169" s="372"/>
      <c r="Q169" s="373"/>
      <c r="R169" s="374"/>
    </row>
    <row r="170" spans="8:18" s="370" customFormat="1" ht="15">
      <c r="H170" s="631"/>
      <c r="L170" s="632"/>
      <c r="M170" s="372"/>
      <c r="N170" s="372"/>
      <c r="O170" s="372"/>
      <c r="Q170" s="373"/>
      <c r="R170" s="374"/>
    </row>
    <row r="171" spans="8:18" s="370" customFormat="1" ht="15">
      <c r="H171" s="631"/>
      <c r="L171" s="632"/>
      <c r="M171" s="372"/>
      <c r="N171" s="372"/>
      <c r="O171" s="372"/>
      <c r="Q171" s="373"/>
      <c r="R171" s="374"/>
    </row>
    <row r="172" spans="8:18" s="370" customFormat="1" ht="15">
      <c r="H172" s="631"/>
      <c r="L172" s="632"/>
      <c r="M172" s="372"/>
      <c r="N172" s="372"/>
      <c r="O172" s="372"/>
      <c r="Q172" s="373"/>
      <c r="R172" s="374"/>
    </row>
    <row r="173" spans="8:18" s="370" customFormat="1" ht="15">
      <c r="H173" s="631"/>
      <c r="L173" s="632"/>
      <c r="M173" s="372"/>
      <c r="N173" s="372"/>
      <c r="O173" s="372"/>
      <c r="Q173" s="373"/>
      <c r="R173" s="374"/>
    </row>
    <row r="174" spans="8:18" s="370" customFormat="1" ht="15">
      <c r="H174" s="631"/>
      <c r="L174" s="632"/>
      <c r="M174" s="372"/>
      <c r="N174" s="372"/>
      <c r="O174" s="372"/>
      <c r="Q174" s="373"/>
      <c r="R174" s="374"/>
    </row>
    <row r="175" spans="8:18" s="370" customFormat="1" ht="15">
      <c r="H175" s="631"/>
      <c r="L175" s="632"/>
      <c r="M175" s="372"/>
      <c r="N175" s="372"/>
      <c r="O175" s="372"/>
      <c r="Q175" s="373"/>
      <c r="R175" s="374"/>
    </row>
    <row r="176" spans="8:18" s="370" customFormat="1" ht="15">
      <c r="H176" s="631"/>
      <c r="L176" s="632"/>
      <c r="M176" s="372"/>
      <c r="N176" s="372"/>
      <c r="O176" s="372"/>
      <c r="Q176" s="373"/>
      <c r="R176" s="374"/>
    </row>
    <row r="177" spans="8:12" s="370" customFormat="1" ht="15">
      <c r="H177" s="631"/>
      <c r="L177" s="632"/>
    </row>
    <row r="178" spans="8:12" s="370" customFormat="1" ht="15">
      <c r="H178" s="631"/>
      <c r="L178" s="632"/>
    </row>
    <row r="179" spans="8:12" s="370" customFormat="1" ht="15">
      <c r="H179" s="631"/>
      <c r="L179" s="632"/>
    </row>
    <row r="180" spans="8:12" s="370" customFormat="1" ht="15">
      <c r="H180" s="631"/>
      <c r="L180" s="632"/>
    </row>
    <row r="181" spans="8:12" s="370" customFormat="1" ht="15">
      <c r="H181" s="631"/>
      <c r="L181" s="632"/>
    </row>
    <row r="182" spans="8:12" s="370" customFormat="1" ht="15">
      <c r="H182" s="631"/>
      <c r="L182" s="632"/>
    </row>
    <row r="183" spans="8:12" s="370" customFormat="1" ht="15">
      <c r="H183" s="631"/>
      <c r="L183" s="371"/>
    </row>
    <row r="184" spans="8:12" s="370" customFormat="1" ht="15">
      <c r="H184" s="631"/>
      <c r="L184" s="371"/>
    </row>
    <row r="185" spans="8:12" s="370" customFormat="1" ht="15">
      <c r="H185" s="631"/>
      <c r="L185" s="371"/>
    </row>
    <row r="186" spans="8:12" s="370" customFormat="1" ht="15">
      <c r="H186" s="631"/>
      <c r="L186" s="371"/>
    </row>
    <row r="187" spans="8:12" s="370" customFormat="1" ht="15">
      <c r="H187" s="631"/>
      <c r="L187" s="371"/>
    </row>
    <row r="188" spans="8:12" s="370" customFormat="1" ht="15">
      <c r="H188" s="631"/>
      <c r="L188" s="371"/>
    </row>
    <row r="189" spans="8:12" s="370" customFormat="1" ht="15">
      <c r="H189" s="631"/>
      <c r="L189" s="371"/>
    </row>
    <row r="190" spans="8:12" s="370" customFormat="1" ht="15">
      <c r="H190" s="631"/>
      <c r="L190" s="371"/>
    </row>
    <row r="191" spans="8:12" s="370" customFormat="1" ht="15">
      <c r="H191" s="631"/>
      <c r="L191" s="371"/>
    </row>
    <row r="192" spans="8:12" s="370" customFormat="1" ht="15">
      <c r="H192" s="631"/>
      <c r="L192" s="371"/>
    </row>
    <row r="193" s="370" customFormat="1" ht="15">
      <c r="H193" s="631"/>
    </row>
    <row r="194" s="370" customFormat="1" ht="15">
      <c r="H194" s="631"/>
    </row>
    <row r="195" s="370" customFormat="1" ht="15">
      <c r="H195" s="631"/>
    </row>
    <row r="196" s="370" customFormat="1" ht="15">
      <c r="H196" s="631"/>
    </row>
    <row r="197" s="370" customFormat="1" ht="15">
      <c r="H197" s="631"/>
    </row>
    <row r="198" s="370" customFormat="1" ht="15">
      <c r="H198" s="631"/>
    </row>
    <row r="199" s="370" customFormat="1" ht="15">
      <c r="H199" s="631"/>
    </row>
    <row r="200" s="370" customFormat="1" ht="15">
      <c r="H200" s="631"/>
    </row>
    <row r="201" s="370" customFormat="1" ht="15">
      <c r="H201" s="631"/>
    </row>
    <row r="202" s="370" customFormat="1" ht="15">
      <c r="H202" s="631"/>
    </row>
    <row r="203" s="370" customFormat="1" ht="15">
      <c r="H203" s="631"/>
    </row>
    <row r="204" s="370" customFormat="1" ht="15">
      <c r="H204" s="631"/>
    </row>
    <row r="205" s="370" customFormat="1" ht="15">
      <c r="H205" s="631"/>
    </row>
    <row r="206" s="370" customFormat="1" ht="15">
      <c r="H206" s="631"/>
    </row>
    <row r="207" s="370" customFormat="1" ht="15">
      <c r="H207" s="631"/>
    </row>
    <row r="208" s="370" customFormat="1" ht="15">
      <c r="H208" s="631"/>
    </row>
    <row r="209" s="370" customFormat="1" ht="15">
      <c r="H209" s="631"/>
    </row>
    <row r="210" s="370" customFormat="1" ht="15">
      <c r="H210" s="631"/>
    </row>
    <row r="211" s="370" customFormat="1" ht="15">
      <c r="H211" s="631"/>
    </row>
    <row r="212" s="370" customFormat="1" ht="15">
      <c r="H212" s="631"/>
    </row>
    <row r="213" s="370" customFormat="1" ht="15">
      <c r="H213" s="631"/>
    </row>
    <row r="214" s="370" customFormat="1" ht="15">
      <c r="H214" s="631"/>
    </row>
    <row r="215" s="370" customFormat="1" ht="15">
      <c r="H215" s="631"/>
    </row>
    <row r="216" s="370" customFormat="1" ht="15">
      <c r="H216" s="631"/>
    </row>
    <row r="217" s="370" customFormat="1" ht="15">
      <c r="H217" s="631"/>
    </row>
    <row r="218" s="370" customFormat="1" ht="15">
      <c r="H218" s="631"/>
    </row>
    <row r="219" s="370" customFormat="1" ht="15">
      <c r="H219" s="631"/>
    </row>
    <row r="220" s="370" customFormat="1" ht="15">
      <c r="H220" s="631"/>
    </row>
    <row r="221" s="370" customFormat="1" ht="15">
      <c r="H221" s="631"/>
    </row>
    <row r="222" s="370" customFormat="1" ht="15">
      <c r="H222" s="631"/>
    </row>
    <row r="223" s="370" customFormat="1" ht="15">
      <c r="H223" s="631"/>
    </row>
    <row r="224" s="370" customFormat="1" ht="15">
      <c r="H224" s="631"/>
    </row>
    <row r="225" s="370" customFormat="1" ht="15">
      <c r="H225" s="631"/>
    </row>
    <row r="226" s="370" customFormat="1" ht="15">
      <c r="H226" s="631"/>
    </row>
    <row r="227" s="370" customFormat="1" ht="15">
      <c r="H227" s="631"/>
    </row>
    <row r="228" s="370" customFormat="1" ht="15">
      <c r="H228" s="631"/>
    </row>
    <row r="229" s="370" customFormat="1" ht="15">
      <c r="H229" s="631"/>
    </row>
    <row r="230" s="370" customFormat="1" ht="15">
      <c r="H230" s="631"/>
    </row>
    <row r="231" s="370" customFormat="1" ht="15">
      <c r="H231" s="631"/>
    </row>
    <row r="232" s="370" customFormat="1" ht="15">
      <c r="H232" s="631"/>
    </row>
    <row r="233" s="370" customFormat="1" ht="15">
      <c r="H233" s="631"/>
    </row>
    <row r="234" s="370" customFormat="1" ht="15">
      <c r="H234" s="631"/>
    </row>
    <row r="235" s="370" customFormat="1" ht="15">
      <c r="H235" s="631"/>
    </row>
    <row r="236" s="370" customFormat="1" ht="15">
      <c r="H236" s="631"/>
    </row>
    <row r="237" s="370" customFormat="1" ht="15">
      <c r="H237" s="631"/>
    </row>
    <row r="238" s="370" customFormat="1" ht="15">
      <c r="H238" s="631"/>
    </row>
    <row r="239" s="370" customFormat="1" ht="15">
      <c r="H239" s="631"/>
    </row>
    <row r="240" s="370" customFormat="1" ht="15">
      <c r="H240" s="631"/>
    </row>
    <row r="241" s="370" customFormat="1" ht="15">
      <c r="H241" s="631"/>
    </row>
    <row r="242" s="370" customFormat="1" ht="15">
      <c r="H242" s="631"/>
    </row>
    <row r="243" s="370" customFormat="1" ht="15">
      <c r="H243" s="631"/>
    </row>
    <row r="244" s="370" customFormat="1" ht="15">
      <c r="H244" s="631"/>
    </row>
    <row r="245" s="370" customFormat="1" ht="15">
      <c r="H245" s="631"/>
    </row>
    <row r="246" s="370" customFormat="1" ht="15">
      <c r="H246" s="631"/>
    </row>
    <row r="247" s="370" customFormat="1" ht="15">
      <c r="H247" s="631"/>
    </row>
    <row r="248" s="370" customFormat="1" ht="15">
      <c r="H248" s="631"/>
    </row>
    <row r="249" s="370" customFormat="1" ht="15">
      <c r="H249" s="631"/>
    </row>
    <row r="250" s="370" customFormat="1" ht="15">
      <c r="H250" s="631"/>
    </row>
    <row r="251" s="370" customFormat="1" ht="15">
      <c r="H251" s="631"/>
    </row>
    <row r="252" s="370" customFormat="1" ht="15">
      <c r="H252" s="631"/>
    </row>
    <row r="253" s="370" customFormat="1" ht="15">
      <c r="H253" s="631"/>
    </row>
    <row r="254" s="370" customFormat="1" ht="15">
      <c r="H254" s="631"/>
    </row>
    <row r="255" s="370" customFormat="1" ht="15">
      <c r="H255" s="631"/>
    </row>
    <row r="256" s="370" customFormat="1" ht="15">
      <c r="H256" s="631"/>
    </row>
    <row r="257" s="370" customFormat="1" ht="15">
      <c r="H257" s="631"/>
    </row>
    <row r="258" s="370" customFormat="1" ht="15">
      <c r="H258" s="631"/>
    </row>
    <row r="259" s="370" customFormat="1" ht="15">
      <c r="H259" s="631"/>
    </row>
    <row r="260" s="370" customFormat="1" ht="15">
      <c r="H260" s="631"/>
    </row>
    <row r="261" s="370" customFormat="1" ht="15">
      <c r="H261" s="631"/>
    </row>
    <row r="262" s="370" customFormat="1" ht="15">
      <c r="H262" s="631"/>
    </row>
    <row r="263" s="370" customFormat="1" ht="15">
      <c r="H263" s="631"/>
    </row>
    <row r="264" s="370" customFormat="1" ht="15">
      <c r="H264" s="631"/>
    </row>
    <row r="265" s="370" customFormat="1" ht="15">
      <c r="H265" s="631"/>
    </row>
    <row r="266" s="370" customFormat="1" ht="15">
      <c r="H266" s="631"/>
    </row>
    <row r="267" s="370" customFormat="1" ht="15">
      <c r="H267" s="631"/>
    </row>
    <row r="268" s="370" customFormat="1" ht="15">
      <c r="H268" s="631"/>
    </row>
    <row r="269" s="370" customFormat="1" ht="15">
      <c r="H269" s="631"/>
    </row>
    <row r="270" s="370" customFormat="1" ht="15">
      <c r="H270" s="631"/>
    </row>
    <row r="271" s="370" customFormat="1" ht="15">
      <c r="H271" s="631"/>
    </row>
    <row r="272" s="370" customFormat="1" ht="15">
      <c r="H272" s="631"/>
    </row>
    <row r="273" s="370" customFormat="1" ht="15">
      <c r="H273" s="631"/>
    </row>
    <row r="274" s="370" customFormat="1" ht="15">
      <c r="H274" s="631"/>
    </row>
    <row r="275" s="370" customFormat="1" ht="15">
      <c r="H275" s="631"/>
    </row>
    <row r="276" s="370" customFormat="1" ht="15">
      <c r="H276" s="631"/>
    </row>
    <row r="277" s="370" customFormat="1" ht="15">
      <c r="H277" s="631"/>
    </row>
    <row r="278" s="370" customFormat="1" ht="15">
      <c r="H278" s="631"/>
    </row>
    <row r="279" s="370" customFormat="1" ht="15">
      <c r="H279" s="631"/>
    </row>
    <row r="280" s="370" customFormat="1" ht="15">
      <c r="H280" s="631"/>
    </row>
    <row r="281" s="370" customFormat="1" ht="15">
      <c r="H281" s="631"/>
    </row>
    <row r="282" s="370" customFormat="1" ht="15">
      <c r="H282" s="631"/>
    </row>
    <row r="283" s="370" customFormat="1" ht="15">
      <c r="H283" s="631"/>
    </row>
    <row r="284" s="370" customFormat="1" ht="15">
      <c r="H284" s="631"/>
    </row>
    <row r="285" s="370" customFormat="1" ht="15">
      <c r="H285" s="631"/>
    </row>
    <row r="286" s="370" customFormat="1" ht="15">
      <c r="H286" s="631"/>
    </row>
    <row r="287" s="370" customFormat="1" ht="15">
      <c r="H287" s="631"/>
    </row>
    <row r="288" s="370" customFormat="1" ht="15">
      <c r="H288" s="631"/>
    </row>
    <row r="289" s="370" customFormat="1" ht="15">
      <c r="H289" s="631"/>
    </row>
    <row r="290" s="370" customFormat="1" ht="15">
      <c r="H290" s="631"/>
    </row>
    <row r="291" s="370" customFormat="1" ht="15">
      <c r="H291" s="631"/>
    </row>
    <row r="292" s="370" customFormat="1" ht="15">
      <c r="H292" s="631"/>
    </row>
    <row r="293" s="370" customFormat="1" ht="15">
      <c r="H293" s="631"/>
    </row>
    <row r="294" s="370" customFormat="1" ht="15">
      <c r="H294" s="631"/>
    </row>
    <row r="295" s="370" customFormat="1" ht="15">
      <c r="H295" s="631"/>
    </row>
    <row r="296" s="370" customFormat="1" ht="15">
      <c r="H296" s="631"/>
    </row>
    <row r="297" s="370" customFormat="1" ht="15">
      <c r="H297" s="631"/>
    </row>
    <row r="298" s="370" customFormat="1" ht="15">
      <c r="H298" s="631"/>
    </row>
    <row r="299" s="370" customFormat="1" ht="15">
      <c r="H299" s="631"/>
    </row>
    <row r="300" s="370" customFormat="1" ht="15">
      <c r="H300" s="631"/>
    </row>
    <row r="301" s="370" customFormat="1" ht="15">
      <c r="H301" s="631"/>
    </row>
    <row r="302" s="370" customFormat="1" ht="15">
      <c r="H302" s="631"/>
    </row>
    <row r="303" s="370" customFormat="1" ht="15">
      <c r="H303" s="631"/>
    </row>
    <row r="304" s="370" customFormat="1" ht="15">
      <c r="H304" s="631"/>
    </row>
    <row r="305" s="370" customFormat="1" ht="15">
      <c r="H305" s="631"/>
    </row>
    <row r="306" s="370" customFormat="1" ht="15">
      <c r="H306" s="631"/>
    </row>
    <row r="307" s="370" customFormat="1" ht="15">
      <c r="H307" s="631"/>
    </row>
    <row r="308" s="370" customFormat="1" ht="15">
      <c r="H308" s="631"/>
    </row>
    <row r="309" s="370" customFormat="1" ht="15">
      <c r="H309" s="631"/>
    </row>
    <row r="310" s="370" customFormat="1" ht="15">
      <c r="H310" s="631"/>
    </row>
    <row r="311" s="370" customFormat="1" ht="15">
      <c r="H311" s="631"/>
    </row>
    <row r="312" s="370" customFormat="1" ht="15">
      <c r="H312" s="631"/>
    </row>
    <row r="313" s="370" customFormat="1" ht="15">
      <c r="H313" s="631"/>
    </row>
    <row r="314" s="370" customFormat="1" ht="15">
      <c r="H314" s="631"/>
    </row>
    <row r="315" s="370" customFormat="1" ht="15">
      <c r="H315" s="631"/>
    </row>
    <row r="316" s="370" customFormat="1" ht="15">
      <c r="H316" s="631"/>
    </row>
    <row r="317" s="370" customFormat="1" ht="15">
      <c r="H317" s="631"/>
    </row>
    <row r="318" s="370" customFormat="1" ht="15">
      <c r="H318" s="631"/>
    </row>
    <row r="319" s="370" customFormat="1" ht="15">
      <c r="H319" s="631"/>
    </row>
    <row r="320" s="370" customFormat="1" ht="15">
      <c r="H320" s="631"/>
    </row>
    <row r="321" s="370" customFormat="1" ht="15">
      <c r="H321" s="631"/>
    </row>
    <row r="322" s="370" customFormat="1" ht="15">
      <c r="H322" s="631"/>
    </row>
    <row r="323" s="370" customFormat="1" ht="15">
      <c r="H323" s="631"/>
    </row>
    <row r="324" s="370" customFormat="1" ht="15">
      <c r="H324" s="631"/>
    </row>
    <row r="325" s="370" customFormat="1" ht="15">
      <c r="H325" s="631"/>
    </row>
    <row r="326" s="370" customFormat="1" ht="15">
      <c r="H326" s="631"/>
    </row>
    <row r="327" s="370" customFormat="1" ht="15">
      <c r="H327" s="631"/>
    </row>
    <row r="328" s="370" customFormat="1" ht="15">
      <c r="H328" s="631"/>
    </row>
    <row r="329" s="370" customFormat="1" ht="15">
      <c r="H329" s="631"/>
    </row>
    <row r="330" s="370" customFormat="1" ht="15">
      <c r="H330" s="631"/>
    </row>
    <row r="331" s="370" customFormat="1" ht="15">
      <c r="H331" s="631"/>
    </row>
    <row r="332" s="370" customFormat="1" ht="15">
      <c r="H332" s="631"/>
    </row>
    <row r="333" s="370" customFormat="1" ht="15">
      <c r="H333" s="631"/>
    </row>
    <row r="334" s="370" customFormat="1" ht="15">
      <c r="H334" s="631"/>
    </row>
    <row r="335" s="370" customFormat="1" ht="15">
      <c r="H335" s="631"/>
    </row>
    <row r="336" s="370" customFormat="1" ht="15">
      <c r="H336" s="631"/>
    </row>
    <row r="337" s="370" customFormat="1" ht="15">
      <c r="H337" s="631"/>
    </row>
    <row r="338" s="370" customFormat="1" ht="15">
      <c r="H338" s="631"/>
    </row>
    <row r="339" s="370" customFormat="1" ht="15">
      <c r="H339" s="631"/>
    </row>
    <row r="340" s="370" customFormat="1" ht="15">
      <c r="H340" s="631"/>
    </row>
    <row r="341" s="370" customFormat="1" ht="15">
      <c r="H341" s="631"/>
    </row>
    <row r="342" s="370" customFormat="1" ht="15">
      <c r="H342" s="631"/>
    </row>
    <row r="343" s="370" customFormat="1" ht="15">
      <c r="H343" s="631"/>
    </row>
    <row r="344" s="370" customFormat="1" ht="15">
      <c r="H344" s="631"/>
    </row>
    <row r="345" s="370" customFormat="1" ht="15">
      <c r="H345" s="631"/>
    </row>
    <row r="346" s="370" customFormat="1" ht="15">
      <c r="H346" s="631"/>
    </row>
    <row r="347" s="370" customFormat="1" ht="15">
      <c r="H347" s="631"/>
    </row>
    <row r="348" s="370" customFormat="1" ht="15">
      <c r="H348" s="631"/>
    </row>
    <row r="349" s="370" customFormat="1" ht="15">
      <c r="H349" s="631"/>
    </row>
    <row r="350" s="370" customFormat="1" ht="15">
      <c r="H350" s="631"/>
    </row>
    <row r="351" s="370" customFormat="1" ht="15">
      <c r="H351" s="631"/>
    </row>
    <row r="352" s="370" customFormat="1" ht="15">
      <c r="H352" s="631"/>
    </row>
    <row r="353" s="370" customFormat="1" ht="15">
      <c r="H353" s="631"/>
    </row>
    <row r="354" s="370" customFormat="1" ht="15">
      <c r="H354" s="631"/>
    </row>
    <row r="355" s="370" customFormat="1" ht="15">
      <c r="H355" s="631"/>
    </row>
    <row r="356" s="370" customFormat="1" ht="15">
      <c r="H356" s="631"/>
    </row>
    <row r="357" s="370" customFormat="1" ht="15">
      <c r="H357" s="631"/>
    </row>
    <row r="358" s="370" customFormat="1" ht="15">
      <c r="H358" s="631"/>
    </row>
    <row r="359" s="370" customFormat="1" ht="15">
      <c r="H359" s="631"/>
    </row>
    <row r="360" s="370" customFormat="1" ht="15">
      <c r="H360" s="631"/>
    </row>
    <row r="361" s="370" customFormat="1" ht="15">
      <c r="H361" s="631"/>
    </row>
    <row r="362" s="370" customFormat="1" ht="15">
      <c r="H362" s="631"/>
    </row>
    <row r="363" s="370" customFormat="1" ht="15">
      <c r="H363" s="631"/>
    </row>
    <row r="364" s="370" customFormat="1" ht="15">
      <c r="H364" s="631"/>
    </row>
    <row r="365" s="370" customFormat="1" ht="15">
      <c r="H365" s="631"/>
    </row>
    <row r="366" s="370" customFormat="1" ht="15">
      <c r="H366" s="631"/>
    </row>
    <row r="367" s="370" customFormat="1" ht="15">
      <c r="H367" s="631"/>
    </row>
    <row r="368" s="370" customFormat="1" ht="15">
      <c r="H368" s="631"/>
    </row>
    <row r="369" s="370" customFormat="1" ht="15">
      <c r="H369" s="631"/>
    </row>
    <row r="370" s="370" customFormat="1" ht="15">
      <c r="H370" s="631"/>
    </row>
    <row r="371" s="370" customFormat="1" ht="15">
      <c r="H371" s="631"/>
    </row>
    <row r="372" s="370" customFormat="1" ht="15">
      <c r="H372" s="631"/>
    </row>
    <row r="373" s="370" customFormat="1" ht="15">
      <c r="H373" s="631"/>
    </row>
    <row r="374" s="370" customFormat="1" ht="15">
      <c r="H374" s="631"/>
    </row>
    <row r="375" s="370" customFormat="1" ht="15">
      <c r="H375" s="631"/>
    </row>
    <row r="376" s="370" customFormat="1" ht="15">
      <c r="H376" s="631"/>
    </row>
    <row r="377" s="370" customFormat="1" ht="15">
      <c r="H377" s="631"/>
    </row>
    <row r="378" s="370" customFormat="1" ht="15">
      <c r="H378" s="631"/>
    </row>
    <row r="379" s="370" customFormat="1" ht="15">
      <c r="H379" s="631"/>
    </row>
    <row r="380" s="370" customFormat="1" ht="15">
      <c r="H380" s="631"/>
    </row>
    <row r="381" s="370" customFormat="1" ht="15">
      <c r="H381" s="631"/>
    </row>
    <row r="382" s="370" customFormat="1" ht="15">
      <c r="H382" s="631"/>
    </row>
    <row r="383" s="370" customFormat="1" ht="15">
      <c r="H383" s="631"/>
    </row>
    <row r="384" s="370" customFormat="1" ht="15">
      <c r="H384" s="631"/>
    </row>
    <row r="385" s="370" customFormat="1" ht="15">
      <c r="H385" s="631"/>
    </row>
    <row r="386" s="370" customFormat="1" ht="15">
      <c r="H386" s="631"/>
    </row>
    <row r="387" s="370" customFormat="1" ht="15">
      <c r="H387" s="631"/>
    </row>
    <row r="388" s="370" customFormat="1" ht="15">
      <c r="H388" s="631"/>
    </row>
    <row r="389" s="370" customFormat="1" ht="15">
      <c r="H389" s="631"/>
    </row>
    <row r="390" s="370" customFormat="1" ht="15">
      <c r="H390" s="631"/>
    </row>
    <row r="391" s="370" customFormat="1" ht="15">
      <c r="H391" s="631"/>
    </row>
    <row r="392" s="370" customFormat="1" ht="15">
      <c r="H392" s="631"/>
    </row>
    <row r="393" s="370" customFormat="1" ht="15">
      <c r="H393" s="631"/>
    </row>
    <row r="394" s="370" customFormat="1" ht="15">
      <c r="H394" s="631"/>
    </row>
    <row r="395" s="370" customFormat="1" ht="15">
      <c r="H395" s="631"/>
    </row>
    <row r="396" s="370" customFormat="1" ht="15">
      <c r="H396" s="631"/>
    </row>
    <row r="397" s="370" customFormat="1" ht="15">
      <c r="H397" s="631"/>
    </row>
    <row r="398" s="370" customFormat="1" ht="15">
      <c r="H398" s="631"/>
    </row>
    <row r="399" s="370" customFormat="1" ht="15">
      <c r="H399" s="631"/>
    </row>
    <row r="400" s="370" customFormat="1" ht="15">
      <c r="H400" s="631"/>
    </row>
    <row r="401" s="370" customFormat="1" ht="15">
      <c r="H401" s="631"/>
    </row>
    <row r="402" s="370" customFormat="1" ht="15">
      <c r="H402" s="631"/>
    </row>
    <row r="403" s="370" customFormat="1" ht="15">
      <c r="H403" s="631"/>
    </row>
    <row r="404" s="370" customFormat="1" ht="15">
      <c r="H404" s="631"/>
    </row>
    <row r="405" s="370" customFormat="1" ht="15">
      <c r="H405" s="631"/>
    </row>
    <row r="406" s="370" customFormat="1" ht="15">
      <c r="H406" s="631"/>
    </row>
    <row r="407" s="370" customFormat="1" ht="15">
      <c r="H407" s="631"/>
    </row>
    <row r="408" s="370" customFormat="1" ht="15">
      <c r="H408" s="631"/>
    </row>
    <row r="409" s="370" customFormat="1" ht="15">
      <c r="H409" s="631"/>
    </row>
    <row r="410" s="370" customFormat="1" ht="15">
      <c r="H410" s="631"/>
    </row>
    <row r="411" s="370" customFormat="1" ht="15">
      <c r="H411" s="631"/>
    </row>
    <row r="412" s="370" customFormat="1" ht="15">
      <c r="H412" s="631"/>
    </row>
    <row r="413" s="370" customFormat="1" ht="15">
      <c r="H413" s="631"/>
    </row>
    <row r="414" s="370" customFormat="1" ht="15">
      <c r="H414" s="631"/>
    </row>
    <row r="415" s="370" customFormat="1" ht="15">
      <c r="H415" s="631"/>
    </row>
    <row r="416" s="370" customFormat="1" ht="15">
      <c r="H416" s="631"/>
    </row>
    <row r="417" s="370" customFormat="1" ht="15">
      <c r="H417" s="631"/>
    </row>
    <row r="418" s="370" customFormat="1" ht="15">
      <c r="H418" s="631"/>
    </row>
    <row r="419" s="370" customFormat="1" ht="15">
      <c r="H419" s="631"/>
    </row>
    <row r="420" s="370" customFormat="1" ht="15">
      <c r="H420" s="631"/>
    </row>
    <row r="421" s="370" customFormat="1" ht="15">
      <c r="H421" s="631"/>
    </row>
    <row r="422" s="370" customFormat="1" ht="15">
      <c r="H422" s="631"/>
    </row>
    <row r="423" s="370" customFormat="1" ht="15">
      <c r="H423" s="631"/>
    </row>
    <row r="424" s="370" customFormat="1" ht="15">
      <c r="H424" s="631"/>
    </row>
    <row r="425" s="370" customFormat="1" ht="15">
      <c r="H425" s="631"/>
    </row>
    <row r="426" s="370" customFormat="1" ht="15">
      <c r="H426" s="631"/>
    </row>
    <row r="427" s="370" customFormat="1" ht="15">
      <c r="H427" s="631"/>
    </row>
    <row r="428" s="370" customFormat="1" ht="15">
      <c r="H428" s="631"/>
    </row>
    <row r="429" s="370" customFormat="1" ht="15">
      <c r="H429" s="631"/>
    </row>
    <row r="430" s="370" customFormat="1" ht="15">
      <c r="H430" s="631"/>
    </row>
    <row r="431" s="370" customFormat="1" ht="15">
      <c r="H431" s="631"/>
    </row>
    <row r="432" s="370" customFormat="1" ht="15">
      <c r="H432" s="631"/>
    </row>
    <row r="433" s="370" customFormat="1" ht="15">
      <c r="H433" s="631"/>
    </row>
    <row r="434" s="370" customFormat="1" ht="15">
      <c r="H434" s="631"/>
    </row>
    <row r="435" s="370" customFormat="1" ht="15">
      <c r="H435" s="631"/>
    </row>
    <row r="436" s="370" customFormat="1" ht="15">
      <c r="H436" s="631"/>
    </row>
    <row r="437" s="370" customFormat="1" ht="15">
      <c r="H437" s="631"/>
    </row>
    <row r="438" s="370" customFormat="1" ht="15">
      <c r="H438" s="631"/>
    </row>
    <row r="439" s="370" customFormat="1" ht="15">
      <c r="H439" s="631"/>
    </row>
    <row r="440" s="370" customFormat="1" ht="15">
      <c r="H440" s="631"/>
    </row>
    <row r="441" s="370" customFormat="1" ht="15">
      <c r="H441" s="631"/>
    </row>
    <row r="442" s="370" customFormat="1" ht="15">
      <c r="H442" s="631"/>
    </row>
    <row r="443" s="370" customFormat="1" ht="15">
      <c r="H443" s="631"/>
    </row>
    <row r="444" s="370" customFormat="1" ht="15">
      <c r="H444" s="631"/>
    </row>
    <row r="445" s="370" customFormat="1" ht="15">
      <c r="H445" s="631"/>
    </row>
    <row r="446" s="370" customFormat="1" ht="15">
      <c r="H446" s="631"/>
    </row>
    <row r="447" s="370" customFormat="1" ht="15">
      <c r="H447" s="631"/>
    </row>
    <row r="448" s="370" customFormat="1" ht="15">
      <c r="H448" s="631"/>
    </row>
    <row r="449" s="370" customFormat="1" ht="15">
      <c r="H449" s="631"/>
    </row>
    <row r="450" s="370" customFormat="1" ht="15">
      <c r="H450" s="631"/>
    </row>
    <row r="451" s="370" customFormat="1" ht="15">
      <c r="H451" s="631"/>
    </row>
    <row r="452" s="370" customFormat="1" ht="15">
      <c r="H452" s="631"/>
    </row>
    <row r="453" s="370" customFormat="1" ht="15">
      <c r="H453" s="631"/>
    </row>
    <row r="454" s="370" customFormat="1" ht="15">
      <c r="H454" s="631"/>
    </row>
    <row r="455" s="370" customFormat="1" ht="15">
      <c r="H455" s="631"/>
    </row>
    <row r="456" s="370" customFormat="1" ht="15">
      <c r="H456" s="631"/>
    </row>
    <row r="457" s="370" customFormat="1" ht="15">
      <c r="H457" s="631"/>
    </row>
    <row r="458" s="370" customFormat="1" ht="15">
      <c r="H458" s="631"/>
    </row>
    <row r="459" s="370" customFormat="1" ht="15">
      <c r="H459" s="631"/>
    </row>
    <row r="460" s="370" customFormat="1" ht="15">
      <c r="H460" s="631"/>
    </row>
    <row r="461" s="370" customFormat="1" ht="15">
      <c r="H461" s="631"/>
    </row>
    <row r="462" s="370" customFormat="1" ht="15">
      <c r="H462" s="631"/>
    </row>
    <row r="463" s="370" customFormat="1" ht="15">
      <c r="H463" s="631"/>
    </row>
    <row r="464" s="370" customFormat="1" ht="15">
      <c r="H464" s="631"/>
    </row>
    <row r="465" s="370" customFormat="1" ht="15">
      <c r="H465" s="631"/>
    </row>
    <row r="466" s="370" customFormat="1" ht="15">
      <c r="H466" s="631"/>
    </row>
    <row r="467" s="370" customFormat="1" ht="15">
      <c r="H467" s="631"/>
    </row>
    <row r="468" s="370" customFormat="1" ht="15">
      <c r="H468" s="631"/>
    </row>
    <row r="469" s="370" customFormat="1" ht="15">
      <c r="H469" s="631"/>
    </row>
    <row r="470" s="370" customFormat="1" ht="15">
      <c r="H470" s="631"/>
    </row>
    <row r="471" s="370" customFormat="1" ht="15">
      <c r="H471" s="631"/>
    </row>
    <row r="472" s="370" customFormat="1" ht="15">
      <c r="H472" s="631"/>
    </row>
    <row r="473" s="370" customFormat="1" ht="15">
      <c r="H473" s="631"/>
    </row>
    <row r="474" s="370" customFormat="1" ht="15">
      <c r="H474" s="631"/>
    </row>
    <row r="475" s="370" customFormat="1" ht="15">
      <c r="H475" s="631"/>
    </row>
    <row r="476" s="370" customFormat="1" ht="15">
      <c r="H476" s="631"/>
    </row>
    <row r="477" s="370" customFormat="1" ht="15">
      <c r="H477" s="631"/>
    </row>
    <row r="478" s="370" customFormat="1" ht="15">
      <c r="H478" s="631"/>
    </row>
    <row r="479" s="370" customFormat="1" ht="15">
      <c r="H479" s="631"/>
    </row>
    <row r="480" s="370" customFormat="1" ht="15">
      <c r="H480" s="631"/>
    </row>
    <row r="481" s="370" customFormat="1" ht="15">
      <c r="H481" s="631"/>
    </row>
    <row r="482" s="370" customFormat="1" ht="15">
      <c r="H482" s="631"/>
    </row>
    <row r="483" s="370" customFormat="1" ht="15">
      <c r="H483" s="631"/>
    </row>
    <row r="484" s="370" customFormat="1" ht="15">
      <c r="H484" s="631"/>
    </row>
    <row r="485" s="370" customFormat="1" ht="15">
      <c r="H485" s="631"/>
    </row>
    <row r="486" s="370" customFormat="1" ht="15">
      <c r="H486" s="631"/>
    </row>
    <row r="487" s="370" customFormat="1" ht="15">
      <c r="H487" s="631"/>
    </row>
    <row r="488" s="370" customFormat="1" ht="15">
      <c r="H488" s="631"/>
    </row>
    <row r="489" s="370" customFormat="1" ht="15">
      <c r="H489" s="631"/>
    </row>
    <row r="490" s="370" customFormat="1" ht="15">
      <c r="H490" s="631"/>
    </row>
    <row r="491" s="370" customFormat="1" ht="15">
      <c r="H491" s="631"/>
    </row>
    <row r="492" s="370" customFormat="1" ht="15">
      <c r="H492" s="631"/>
    </row>
    <row r="493" s="370" customFormat="1" ht="15">
      <c r="H493" s="631"/>
    </row>
    <row r="494" s="370" customFormat="1" ht="15">
      <c r="H494" s="631"/>
    </row>
    <row r="495" s="370" customFormat="1" ht="15">
      <c r="H495" s="631"/>
    </row>
    <row r="496" s="370" customFormat="1" ht="15">
      <c r="H496" s="631"/>
    </row>
    <row r="497" s="370" customFormat="1" ht="15">
      <c r="H497" s="631"/>
    </row>
    <row r="498" s="370" customFormat="1" ht="15">
      <c r="H498" s="631"/>
    </row>
    <row r="499" s="370" customFormat="1" ht="15">
      <c r="H499" s="631"/>
    </row>
    <row r="500" s="370" customFormat="1" ht="15">
      <c r="H500" s="631"/>
    </row>
    <row r="501" s="370" customFormat="1" ht="15">
      <c r="H501" s="631"/>
    </row>
    <row r="502" s="370" customFormat="1" ht="15">
      <c r="H502" s="631"/>
    </row>
    <row r="503" s="370" customFormat="1" ht="15">
      <c r="H503" s="631"/>
    </row>
    <row r="504" s="370" customFormat="1" ht="15">
      <c r="H504" s="631"/>
    </row>
    <row r="505" s="370" customFormat="1" ht="15">
      <c r="H505" s="631"/>
    </row>
    <row r="506" s="370" customFormat="1" ht="15">
      <c r="H506" s="631"/>
    </row>
    <row r="507" s="370" customFormat="1" ht="15">
      <c r="H507" s="631"/>
    </row>
    <row r="508" s="370" customFormat="1" ht="15">
      <c r="H508" s="631"/>
    </row>
    <row r="509" s="370" customFormat="1" ht="15">
      <c r="H509" s="631"/>
    </row>
    <row r="510" s="370" customFormat="1" ht="15">
      <c r="H510" s="631"/>
    </row>
    <row r="511" s="370" customFormat="1" ht="15">
      <c r="H511" s="631"/>
    </row>
    <row r="512" s="370" customFormat="1" ht="15">
      <c r="H512" s="631"/>
    </row>
    <row r="513" s="370" customFormat="1" ht="15">
      <c r="H513" s="631"/>
    </row>
    <row r="514" s="370" customFormat="1" ht="15">
      <c r="H514" s="631"/>
    </row>
    <row r="515" s="370" customFormat="1" ht="15">
      <c r="H515" s="631"/>
    </row>
    <row r="516" s="370" customFormat="1" ht="15">
      <c r="H516" s="631"/>
    </row>
    <row r="517" s="370" customFormat="1" ht="15">
      <c r="H517" s="631"/>
    </row>
    <row r="518" s="370" customFormat="1" ht="15">
      <c r="H518" s="631"/>
    </row>
    <row r="519" s="370" customFormat="1" ht="15">
      <c r="H519" s="631"/>
    </row>
    <row r="520" s="370" customFormat="1" ht="15">
      <c r="H520" s="631"/>
    </row>
    <row r="521" s="370" customFormat="1" ht="15">
      <c r="H521" s="631"/>
    </row>
    <row r="522" s="370" customFormat="1" ht="15">
      <c r="H522" s="631"/>
    </row>
    <row r="523" s="370" customFormat="1" ht="15">
      <c r="H523" s="631"/>
    </row>
    <row r="524" s="370" customFormat="1" ht="15">
      <c r="H524" s="631"/>
    </row>
    <row r="525" s="370" customFormat="1" ht="15">
      <c r="H525" s="631"/>
    </row>
    <row r="526" s="370" customFormat="1" ht="15">
      <c r="H526" s="631"/>
    </row>
    <row r="527" s="370" customFormat="1" ht="15">
      <c r="H527" s="631"/>
    </row>
    <row r="528" s="370" customFormat="1" ht="15">
      <c r="H528" s="631"/>
    </row>
    <row r="529" s="370" customFormat="1" ht="15">
      <c r="H529" s="631"/>
    </row>
    <row r="530" s="370" customFormat="1" ht="15">
      <c r="H530" s="631"/>
    </row>
    <row r="531" s="370" customFormat="1" ht="15">
      <c r="H531" s="631"/>
    </row>
    <row r="532" s="370" customFormat="1" ht="15">
      <c r="H532" s="631"/>
    </row>
    <row r="533" s="370" customFormat="1" ht="15">
      <c r="H533" s="631"/>
    </row>
    <row r="534" s="370" customFormat="1" ht="15">
      <c r="H534" s="631"/>
    </row>
    <row r="535" s="370" customFormat="1" ht="15">
      <c r="H535" s="631"/>
    </row>
    <row r="536" s="370" customFormat="1" ht="15">
      <c r="H536" s="631"/>
    </row>
    <row r="537" s="370" customFormat="1" ht="15">
      <c r="H537" s="631"/>
    </row>
    <row r="538" s="370" customFormat="1" ht="15">
      <c r="H538" s="631"/>
    </row>
    <row r="539" s="370" customFormat="1" ht="15">
      <c r="H539" s="631"/>
    </row>
    <row r="540" s="370" customFormat="1" ht="15">
      <c r="H540" s="631"/>
    </row>
    <row r="541" s="370" customFormat="1" ht="15">
      <c r="H541" s="631"/>
    </row>
    <row r="542" s="370" customFormat="1" ht="15">
      <c r="H542" s="631"/>
    </row>
    <row r="543" s="370" customFormat="1" ht="15">
      <c r="H543" s="631"/>
    </row>
    <row r="544" s="370" customFormat="1" ht="15">
      <c r="H544" s="631"/>
    </row>
    <row r="545" s="370" customFormat="1" ht="15">
      <c r="H545" s="631"/>
    </row>
    <row r="546" s="370" customFormat="1" ht="15">
      <c r="H546" s="631"/>
    </row>
    <row r="547" s="370" customFormat="1" ht="15">
      <c r="H547" s="631"/>
    </row>
    <row r="548" s="370" customFormat="1" ht="15">
      <c r="H548" s="631"/>
    </row>
    <row r="549" s="370" customFormat="1" ht="15">
      <c r="H549" s="631"/>
    </row>
    <row r="550" s="370" customFormat="1" ht="15">
      <c r="H550" s="631"/>
    </row>
    <row r="551" s="370" customFormat="1" ht="15">
      <c r="H551" s="631"/>
    </row>
    <row r="552" s="370" customFormat="1" ht="15">
      <c r="H552" s="631"/>
    </row>
    <row r="553" s="370" customFormat="1" ht="15">
      <c r="H553" s="631"/>
    </row>
    <row r="554" s="370" customFormat="1" ht="15">
      <c r="H554" s="631"/>
    </row>
    <row r="555" s="370" customFormat="1" ht="15">
      <c r="H555" s="631"/>
    </row>
    <row r="556" s="370" customFormat="1" ht="15">
      <c r="H556" s="631"/>
    </row>
    <row r="557" s="370" customFormat="1" ht="15">
      <c r="H557" s="631"/>
    </row>
    <row r="558" s="370" customFormat="1" ht="15">
      <c r="H558" s="631"/>
    </row>
    <row r="559" s="370" customFormat="1" ht="15">
      <c r="H559" s="631"/>
    </row>
    <row r="560" s="370" customFormat="1" ht="15">
      <c r="H560" s="631"/>
    </row>
    <row r="561" s="370" customFormat="1" ht="15">
      <c r="H561" s="631"/>
    </row>
    <row r="562" s="370" customFormat="1" ht="15">
      <c r="H562" s="631"/>
    </row>
    <row r="563" s="370" customFormat="1" ht="15">
      <c r="H563" s="631"/>
    </row>
    <row r="564" s="370" customFormat="1" ht="15">
      <c r="H564" s="631"/>
    </row>
    <row r="565" s="370" customFormat="1" ht="15">
      <c r="H565" s="631"/>
    </row>
    <row r="566" s="370" customFormat="1" ht="15">
      <c r="H566" s="631"/>
    </row>
    <row r="567" s="370" customFormat="1" ht="15">
      <c r="H567" s="631"/>
    </row>
    <row r="568" s="370" customFormat="1" ht="15">
      <c r="H568" s="631"/>
    </row>
    <row r="569" s="370" customFormat="1" ht="15">
      <c r="H569" s="631"/>
    </row>
    <row r="570" s="370" customFormat="1" ht="15">
      <c r="H570" s="631"/>
    </row>
    <row r="571" s="370" customFormat="1" ht="15">
      <c r="H571" s="631"/>
    </row>
    <row r="572" s="370" customFormat="1" ht="15">
      <c r="H572" s="631"/>
    </row>
    <row r="573" s="370" customFormat="1" ht="15">
      <c r="H573" s="631"/>
    </row>
    <row r="574" s="370" customFormat="1" ht="15">
      <c r="H574" s="631"/>
    </row>
    <row r="575" s="370" customFormat="1" ht="15">
      <c r="H575" s="631"/>
    </row>
    <row r="576" s="370" customFormat="1" ht="15">
      <c r="H576" s="631"/>
    </row>
    <row r="577" s="370" customFormat="1" ht="15">
      <c r="H577" s="631"/>
    </row>
    <row r="578" s="370" customFormat="1" ht="15">
      <c r="H578" s="631"/>
    </row>
    <row r="579" s="370" customFormat="1" ht="15">
      <c r="H579" s="631"/>
    </row>
    <row r="580" s="370" customFormat="1" ht="15">
      <c r="H580" s="631"/>
    </row>
    <row r="581" s="370" customFormat="1" ht="15">
      <c r="H581" s="631"/>
    </row>
    <row r="582" s="370" customFormat="1" ht="15">
      <c r="H582" s="631"/>
    </row>
    <row r="583" s="370" customFormat="1" ht="15">
      <c r="H583" s="631"/>
    </row>
    <row r="584" s="370" customFormat="1" ht="15">
      <c r="H584" s="631"/>
    </row>
    <row r="585" s="370" customFormat="1" ht="15">
      <c r="H585" s="631"/>
    </row>
    <row r="586" s="370" customFormat="1" ht="15">
      <c r="H586" s="631"/>
    </row>
    <row r="587" s="370" customFormat="1" ht="15">
      <c r="H587" s="631"/>
    </row>
    <row r="588" s="370" customFormat="1" ht="15">
      <c r="H588" s="631"/>
    </row>
    <row r="589" s="370" customFormat="1" ht="15">
      <c r="H589" s="631"/>
    </row>
    <row r="590" s="370" customFormat="1" ht="15">
      <c r="H590" s="631"/>
    </row>
    <row r="591" s="370" customFormat="1" ht="15">
      <c r="H591" s="631"/>
    </row>
    <row r="592" s="370" customFormat="1" ht="15">
      <c r="H592" s="631"/>
    </row>
    <row r="593" s="370" customFormat="1" ht="15">
      <c r="H593" s="631"/>
    </row>
    <row r="594" s="370" customFormat="1" ht="15">
      <c r="H594" s="631"/>
    </row>
    <row r="595" s="370" customFormat="1" ht="15">
      <c r="H595" s="631"/>
    </row>
    <row r="596" s="370" customFormat="1" ht="15">
      <c r="H596" s="631"/>
    </row>
    <row r="597" s="370" customFormat="1" ht="15">
      <c r="H597" s="631"/>
    </row>
    <row r="598" s="370" customFormat="1" ht="15">
      <c r="H598" s="631"/>
    </row>
    <row r="599" s="370" customFormat="1" ht="15">
      <c r="H599" s="631"/>
    </row>
    <row r="600" s="370" customFormat="1" ht="15">
      <c r="H600" s="631"/>
    </row>
    <row r="601" s="370" customFormat="1" ht="15">
      <c r="H601" s="631"/>
    </row>
    <row r="602" s="370" customFormat="1" ht="15">
      <c r="H602" s="631"/>
    </row>
    <row r="603" s="370" customFormat="1" ht="15">
      <c r="H603" s="631"/>
    </row>
    <row r="604" s="370" customFormat="1" ht="15">
      <c r="H604" s="631"/>
    </row>
    <row r="605" s="370" customFormat="1" ht="15">
      <c r="H605" s="631"/>
    </row>
    <row r="606" s="370" customFormat="1" ht="15">
      <c r="H606" s="631"/>
    </row>
    <row r="607" s="370" customFormat="1" ht="15">
      <c r="H607" s="631"/>
    </row>
    <row r="608" s="370" customFormat="1" ht="15">
      <c r="H608" s="631"/>
    </row>
    <row r="609" s="370" customFormat="1" ht="15">
      <c r="H609" s="631"/>
    </row>
    <row r="610" s="370" customFormat="1" ht="15">
      <c r="H610" s="631"/>
    </row>
    <row r="611" s="370" customFormat="1" ht="15">
      <c r="H611" s="631"/>
    </row>
    <row r="612" s="370" customFormat="1" ht="15">
      <c r="H612" s="631"/>
    </row>
    <row r="613" s="370" customFormat="1" ht="15">
      <c r="H613" s="631"/>
    </row>
    <row r="614" s="370" customFormat="1" ht="15">
      <c r="H614" s="631"/>
    </row>
    <row r="615" s="370" customFormat="1" ht="15">
      <c r="H615" s="631"/>
    </row>
    <row r="616" s="370" customFormat="1" ht="15">
      <c r="H616" s="631"/>
    </row>
    <row r="617" s="370" customFormat="1" ht="15">
      <c r="H617" s="631"/>
    </row>
    <row r="618" s="370" customFormat="1" ht="15">
      <c r="H618" s="631"/>
    </row>
    <row r="619" s="370" customFormat="1" ht="15">
      <c r="H619" s="631"/>
    </row>
    <row r="620" s="370" customFormat="1" ht="15">
      <c r="H620" s="631"/>
    </row>
    <row r="621" s="370" customFormat="1" ht="15">
      <c r="H621" s="631"/>
    </row>
    <row r="622" s="370" customFormat="1" ht="15">
      <c r="H622" s="631"/>
    </row>
    <row r="623" s="370" customFormat="1" ht="15">
      <c r="H623" s="631"/>
    </row>
    <row r="624" s="370" customFormat="1" ht="15">
      <c r="H624" s="631"/>
    </row>
    <row r="625" s="370" customFormat="1" ht="15">
      <c r="H625" s="631"/>
    </row>
    <row r="626" s="370" customFormat="1" ht="15">
      <c r="H626" s="631"/>
    </row>
    <row r="627" s="370" customFormat="1" ht="15">
      <c r="H627" s="631"/>
    </row>
    <row r="628" s="370" customFormat="1" ht="15">
      <c r="H628" s="631"/>
    </row>
    <row r="629" s="370" customFormat="1" ht="15">
      <c r="H629" s="631"/>
    </row>
    <row r="630" s="370" customFormat="1" ht="15">
      <c r="H630" s="631"/>
    </row>
    <row r="631" s="370" customFormat="1" ht="15">
      <c r="H631" s="631"/>
    </row>
    <row r="632" s="370" customFormat="1" ht="15">
      <c r="H632" s="631"/>
    </row>
    <row r="633" s="370" customFormat="1" ht="15">
      <c r="H633" s="631"/>
    </row>
    <row r="634" s="370" customFormat="1" ht="15">
      <c r="H634" s="631"/>
    </row>
    <row r="635" s="370" customFormat="1" ht="15">
      <c r="H635" s="631"/>
    </row>
    <row r="636" s="370" customFormat="1" ht="15">
      <c r="H636" s="631"/>
    </row>
    <row r="637" s="370" customFormat="1" ht="15">
      <c r="H637" s="631"/>
    </row>
    <row r="638" s="370" customFormat="1" ht="15">
      <c r="H638" s="631"/>
    </row>
    <row r="639" s="370" customFormat="1" ht="15">
      <c r="H639" s="631"/>
    </row>
    <row r="640" s="370" customFormat="1" ht="15">
      <c r="H640" s="631"/>
    </row>
    <row r="641" s="370" customFormat="1" ht="15">
      <c r="H641" s="631"/>
    </row>
    <row r="642" s="370" customFormat="1" ht="15">
      <c r="H642" s="631"/>
    </row>
    <row r="643" s="370" customFormat="1" ht="15">
      <c r="H643" s="631"/>
    </row>
    <row r="644" s="370" customFormat="1" ht="15">
      <c r="H644" s="631"/>
    </row>
    <row r="645" s="370" customFormat="1" ht="15">
      <c r="H645" s="631"/>
    </row>
    <row r="646" s="370" customFormat="1" ht="15">
      <c r="H646" s="631"/>
    </row>
    <row r="647" s="370" customFormat="1" ht="15">
      <c r="H647" s="631"/>
    </row>
    <row r="648" s="370" customFormat="1" ht="15">
      <c r="H648" s="631"/>
    </row>
    <row r="649" s="370" customFormat="1" ht="15">
      <c r="H649" s="631"/>
    </row>
    <row r="650" s="370" customFormat="1" ht="15">
      <c r="H650" s="631"/>
    </row>
    <row r="651" s="370" customFormat="1" ht="15">
      <c r="H651" s="631"/>
    </row>
    <row r="652" s="370" customFormat="1" ht="15">
      <c r="H652" s="631"/>
    </row>
    <row r="653" s="370" customFormat="1" ht="15">
      <c r="H653" s="631"/>
    </row>
    <row r="654" s="370" customFormat="1" ht="15">
      <c r="H654" s="631"/>
    </row>
    <row r="655" s="370" customFormat="1" ht="15">
      <c r="H655" s="631"/>
    </row>
    <row r="656" s="370" customFormat="1" ht="15">
      <c r="H656" s="631"/>
    </row>
    <row r="657" s="370" customFormat="1" ht="15">
      <c r="H657" s="631"/>
    </row>
    <row r="658" s="370" customFormat="1" ht="15">
      <c r="H658" s="631"/>
    </row>
    <row r="659" s="370" customFormat="1" ht="15">
      <c r="H659" s="631"/>
    </row>
    <row r="660" s="370" customFormat="1" ht="15">
      <c r="H660" s="631"/>
    </row>
    <row r="661" s="370" customFormat="1" ht="15">
      <c r="H661" s="631"/>
    </row>
    <row r="662" s="370" customFormat="1" ht="15">
      <c r="H662" s="631"/>
    </row>
    <row r="663" s="370" customFormat="1" ht="15">
      <c r="H663" s="631"/>
    </row>
    <row r="664" s="370" customFormat="1" ht="15">
      <c r="H664" s="631"/>
    </row>
    <row r="665" s="370" customFormat="1" ht="15">
      <c r="H665" s="631"/>
    </row>
    <row r="666" s="370" customFormat="1" ht="15">
      <c r="H666" s="631"/>
    </row>
    <row r="667" s="370" customFormat="1" ht="15">
      <c r="H667" s="631"/>
    </row>
    <row r="668" s="370" customFormat="1" ht="15">
      <c r="H668" s="631"/>
    </row>
    <row r="669" s="370" customFormat="1" ht="15">
      <c r="H669" s="631"/>
    </row>
    <row r="670" s="370" customFormat="1" ht="15">
      <c r="H670" s="631"/>
    </row>
    <row r="671" s="370" customFormat="1" ht="15">
      <c r="H671" s="631"/>
    </row>
    <row r="672" s="370" customFormat="1" ht="15">
      <c r="H672" s="631"/>
    </row>
    <row r="673" s="370" customFormat="1" ht="15">
      <c r="H673" s="631"/>
    </row>
    <row r="674" s="370" customFormat="1" ht="15">
      <c r="H674" s="631"/>
    </row>
    <row r="675" s="370" customFormat="1" ht="15">
      <c r="H675" s="631"/>
    </row>
    <row r="676" s="370" customFormat="1" ht="15">
      <c r="H676" s="631"/>
    </row>
    <row r="677" s="370" customFormat="1" ht="15">
      <c r="H677" s="631"/>
    </row>
    <row r="678" s="370" customFormat="1" ht="15">
      <c r="H678" s="631"/>
    </row>
  </sheetData>
  <sheetProtection/>
  <mergeCells count="22">
    <mergeCell ref="A81:P81"/>
    <mergeCell ref="P6:P8"/>
    <mergeCell ref="I7:I8"/>
    <mergeCell ref="I6:K6"/>
    <mergeCell ref="A10:D10"/>
    <mergeCell ref="D6:D8"/>
    <mergeCell ref="L6:L8"/>
    <mergeCell ref="N7:O7"/>
    <mergeCell ref="J3:Q4"/>
    <mergeCell ref="K82:N82"/>
    <mergeCell ref="O82:AC82"/>
    <mergeCell ref="J7:K7"/>
    <mergeCell ref="M7:M8"/>
    <mergeCell ref="R6:R8"/>
    <mergeCell ref="A5:R5"/>
    <mergeCell ref="G6:G8"/>
    <mergeCell ref="Q6:Q8"/>
    <mergeCell ref="H6:H8"/>
    <mergeCell ref="A6:A8"/>
    <mergeCell ref="B6:B8"/>
    <mergeCell ref="E6:E8"/>
    <mergeCell ref="M6:O6"/>
  </mergeCells>
  <printOptions/>
  <pageMargins left="0.7086614173228347" right="0.7086614173228347" top="0.984251968503937" bottom="0.7086614173228347" header="0.31496062992125984" footer="0.31496062992125984"/>
  <pageSetup fitToHeight="8" horizontalDpi="600" verticalDpi="600" orientation="landscape" paperSize="9" r:id="rId1"/>
  <headerFooter alignWithMargins="0">
    <oddHeader xml:space="preserve">&amp;R. 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IS</cp:lastModifiedBy>
  <cp:lastPrinted>2012-04-04T12:31:02Z</cp:lastPrinted>
  <dcterms:created xsi:type="dcterms:W3CDTF">2007-03-14T10:33:35Z</dcterms:created>
  <dcterms:modified xsi:type="dcterms:W3CDTF">2012-04-04T12:31:08Z</dcterms:modified>
  <cp:category/>
  <cp:version/>
  <cp:contentType/>
  <cp:contentStatus/>
</cp:coreProperties>
</file>