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45" windowWidth="9900" windowHeight="4860" activeTab="0"/>
  </bookViews>
  <sheets>
    <sheet name="Wydatki za 2010r" sheetId="1" r:id="rId1"/>
    <sheet name="Wydatki jednostek" sheetId="2" r:id="rId2"/>
  </sheets>
  <definedNames>
    <definedName name="_xlnm.Print_Titles" localSheetId="0">'Wydatki za 2010r'!$9:$14</definedName>
  </definedNames>
  <calcPr fullCalcOnLoad="1"/>
</workbook>
</file>

<file path=xl/sharedStrings.xml><?xml version="1.0" encoding="utf-8"?>
<sst xmlns="http://schemas.openxmlformats.org/spreadsheetml/2006/main" count="274" uniqueCount="218">
  <si>
    <t>Dz.</t>
  </si>
  <si>
    <t>Nazwa działu i rozdziału</t>
  </si>
  <si>
    <t>Bieżące</t>
  </si>
  <si>
    <t>Razem</t>
  </si>
  <si>
    <t>w tym:</t>
  </si>
  <si>
    <t>Dotacje</t>
  </si>
  <si>
    <t xml:space="preserve">1 </t>
  </si>
  <si>
    <t>2</t>
  </si>
  <si>
    <t>010</t>
  </si>
  <si>
    <t>Rolnictwo i łowiectwo</t>
  </si>
  <si>
    <t>01010</t>
  </si>
  <si>
    <t>Infrastruktura wodociągowa i sanitacyjna wsi</t>
  </si>
  <si>
    <t xml:space="preserve"> </t>
  </si>
  <si>
    <t>01030</t>
  </si>
  <si>
    <t>Izby rolnicze</t>
  </si>
  <si>
    <t>600</t>
  </si>
  <si>
    <t>Transport i łączność</t>
  </si>
  <si>
    <t>60004</t>
  </si>
  <si>
    <t>Lokalny transport zbiorowy</t>
  </si>
  <si>
    <t>60016</t>
  </si>
  <si>
    <t>Drogi publiczne gminne</t>
  </si>
  <si>
    <t>700</t>
  </si>
  <si>
    <t>Gospodarka mieszkaniowa</t>
  </si>
  <si>
    <t>70004</t>
  </si>
  <si>
    <t>Różne jednostki gospodarki mieszkaniowej</t>
  </si>
  <si>
    <t>70005</t>
  </si>
  <si>
    <t>Gospodarka gruntami i nieruchomościami</t>
  </si>
  <si>
    <t>710</t>
  </si>
  <si>
    <t>Działalność usługowa</t>
  </si>
  <si>
    <t>71004</t>
  </si>
  <si>
    <t>Plany zagospodarow.  przestrzennego</t>
  </si>
  <si>
    <t>71013</t>
  </si>
  <si>
    <t>Prace geodezyjne i kartograficzne /nieinw/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</si>
  <si>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</si>
  <si>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</si>
  <si>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</si>
  <si>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</si>
  <si>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</si>
  <si>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</si>
  <si>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</si>
  <si>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</si>
  <si>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</si>
  <si>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Urząd Gminy</t>
  </si>
  <si>
    <t>75095</t>
  </si>
  <si>
    <t>Pozostała działalność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</si>
  <si>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</si>
  <si>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</si>
  <si>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</si>
  <si>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</si>
  <si>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</si>
  <si>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</si>
  <si>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</si>
  <si>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</si>
  <si>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</si>
  <si>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75495</t>
  </si>
  <si>
    <t>756</t>
  </si>
  <si>
    <t>Dochody od osób prawnych, od osób fizycznych i od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</si>
  <si>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</si>
  <si>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</si>
  <si>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</si>
  <si>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</si>
  <si>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</si>
  <si>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</si>
  <si>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</si>
  <si>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</si>
  <si>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</si>
  <si>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 :</t>
  </si>
  <si>
    <t xml:space="preserve">rezerwy ogólne </t>
  </si>
  <si>
    <t>801</t>
  </si>
  <si>
    <t>Oświata i wychowanie</t>
  </si>
  <si>
    <t>80101</t>
  </si>
  <si>
    <t>Szkoły Podstawowe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</si>
  <si>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</si>
  <si>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</si>
  <si>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</si>
  <si>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</si>
  <si>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</si>
  <si>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</si>
  <si>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</si>
  <si>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</si>
  <si>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</si>
  <si>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</si>
  <si>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</si>
  <si>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</si>
  <si>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</si>
  <si>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85149</t>
  </si>
  <si>
    <t>Programy polityki zdrowotnej</t>
  </si>
  <si>
    <t>85154</t>
  </si>
  <si>
    <t>Przeciwdziałanie alkoholizmowi</t>
  </si>
  <si>
    <t>852</t>
  </si>
  <si>
    <t>Pomoc społeczna</t>
  </si>
  <si>
    <t>85213</t>
  </si>
  <si>
    <t>85214</t>
  </si>
  <si>
    <t>85219</t>
  </si>
  <si>
    <t>Ośrodki pomocy społecznej</t>
  </si>
  <si>
    <t>Usługi opiekuńcze i specjalist.usługi opiekuńcze</t>
  </si>
  <si>
    <t>85295</t>
  </si>
  <si>
    <t>Pozostala działalność</t>
  </si>
  <si>
    <t>854</t>
  </si>
  <si>
    <t>Edukacyjna opieka wychowawcza</t>
  </si>
  <si>
    <t>85401</t>
  </si>
  <si>
    <t>Swietlice szkolne</t>
  </si>
  <si>
    <t>85412</t>
  </si>
  <si>
    <t>Kolonie i obozy oraz inne formy wypoczynku dla dzieci i młodzieży szkolnej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</si>
  <si>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</si>
  <si>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</si>
  <si>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</si>
  <si>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</si>
  <si>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</si>
  <si>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</si>
  <si>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</si>
  <si>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</si>
  <si>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</si>
  <si>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</si>
  <si>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</si>
  <si>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921</t>
  </si>
  <si>
    <t>Kultura i ochrona dziedzictwa narodowego</t>
  </si>
  <si>
    <t>92116</t>
  </si>
  <si>
    <t>Biblioteki</t>
  </si>
  <si>
    <t>92195</t>
  </si>
  <si>
    <t xml:space="preserve">Pozostała działalność </t>
  </si>
  <si>
    <t>926</t>
  </si>
  <si>
    <t>92605</t>
  </si>
  <si>
    <t>Ogółem</t>
  </si>
  <si>
    <t>Łącznie wydatki i rozchody</t>
  </si>
  <si>
    <t>85212</t>
  </si>
  <si>
    <t>75831</t>
  </si>
  <si>
    <t>Część równoważąca subwencji ogólnej dla gmin</t>
  </si>
  <si>
    <t>751</t>
  </si>
  <si>
    <t>-organizacja festynu Zielonki</t>
  </si>
  <si>
    <t>-organizacja imprez artystycznych</t>
  </si>
  <si>
    <t>-prowadzenie ogólnodostępnych pracowni internetowych</t>
  </si>
  <si>
    <t>organizacja i uczestnictwo w imprezach sportowych</t>
  </si>
  <si>
    <t>spłaty pożyczek i kredytów</t>
  </si>
  <si>
    <t>Plan po zmianach</t>
  </si>
  <si>
    <t>Wydatki - wykonanie</t>
  </si>
  <si>
    <t>75075</t>
  </si>
  <si>
    <t>Promocja jednostek samorządu terytorialnego</t>
  </si>
  <si>
    <t>80103</t>
  </si>
  <si>
    <t>85415</t>
  </si>
  <si>
    <t>Pomoc materialna dla uczniów</t>
  </si>
  <si>
    <t>Oddziały przedszkolne w szkoł.podstawowych</t>
  </si>
  <si>
    <t>Wydatki   ogółem majątkowe</t>
  </si>
  <si>
    <t xml:space="preserve"> Dotacje na zadania zlecone</t>
  </si>
  <si>
    <t>rezerwy celowe</t>
  </si>
  <si>
    <t>01095</t>
  </si>
  <si>
    <t>Komendy Wojewódzkie Policji</t>
  </si>
  <si>
    <t>75404</t>
  </si>
  <si>
    <t>%                   6 : 5</t>
  </si>
  <si>
    <t>85153</t>
  </si>
  <si>
    <t>Zwalczanie narkomanii</t>
  </si>
  <si>
    <t>75416</t>
  </si>
  <si>
    <t>Straż gminna</t>
  </si>
  <si>
    <t>400</t>
  </si>
  <si>
    <t>Wytwarzanie i zaopatrywanie w energię elektryczną, gaz i wodę</t>
  </si>
  <si>
    <t>40002</t>
  </si>
  <si>
    <t>Dostarczanie wody</t>
  </si>
  <si>
    <t>75421</t>
  </si>
  <si>
    <t>Zarządzenie kryzysowe</t>
  </si>
  <si>
    <t>80148</t>
  </si>
  <si>
    <t>Stołówki szkolne</t>
  </si>
  <si>
    <t>92109</t>
  </si>
  <si>
    <t>Domy i ośrodki kultury, świetlice i kluby</t>
  </si>
  <si>
    <t>92695</t>
  </si>
  <si>
    <t>01008</t>
  </si>
  <si>
    <t>Melioracje wodne</t>
  </si>
  <si>
    <t>90002</t>
  </si>
  <si>
    <t>Gospodarka odpadami</t>
  </si>
  <si>
    <t>Spłaty otrzymanych krajowych pożyczek i kredytów</t>
  </si>
  <si>
    <t>Składki na ubezpieczenie zdrowotne opłacane za osoby pobierajace niektóre świadczenia z pmocy społecznej, niektóre świadczenia rodzinne oraz za osoby uczestniczące w zajęciach w centrum integracji społecznej</t>
  </si>
  <si>
    <t>Zasiłki i pomoc w naturze oraz skladki na ubezpieczenia emerytalne i rentowe</t>
  </si>
  <si>
    <t>Plan wg uchwały na 2009 r.</t>
  </si>
  <si>
    <t>60053</t>
  </si>
  <si>
    <t>Infrastruktura telekomunikacyjna</t>
  </si>
  <si>
    <t>Rozdz</t>
  </si>
  <si>
    <t>Wynagrodzenia i składki od nich naliczane</t>
  </si>
  <si>
    <t>Wydatki związane z realizacją zadań statutowych  jednostek budżetowych</t>
  </si>
  <si>
    <t>Świadczenia na rzecz osób fizycznych</t>
  </si>
  <si>
    <t>SPRAWOZDANIE Z WYKONANIA WYDATKÓW BUDŻETOWYCH ZA I PÓŁROCZE 2010</t>
  </si>
  <si>
    <t>WZÓR</t>
  </si>
  <si>
    <t>150</t>
  </si>
  <si>
    <t>15011</t>
  </si>
  <si>
    <t>Przetwórstwo przemysłowe</t>
  </si>
  <si>
    <t>Rozwój przedsiębiorczości</t>
  </si>
  <si>
    <t>60014</t>
  </si>
  <si>
    <t>Drogi publiczne powiatowe</t>
  </si>
  <si>
    <t>85216</t>
  </si>
  <si>
    <t>Zasiłki stałe</t>
  </si>
  <si>
    <t>70095</t>
  </si>
  <si>
    <t>90005</t>
  </si>
  <si>
    <t>Ochrona powietrza atmosferycznego i klimatu</t>
  </si>
  <si>
    <t>90011</t>
  </si>
  <si>
    <t>Fundusz Ochrony Srodowiska i Gospodarki Wodnej</t>
  </si>
  <si>
    <t>Wydatki na programy finansowane z udziałem środków, o których mowa w art..5 ust. 1 pkt.2 i 3</t>
  </si>
  <si>
    <t>050</t>
  </si>
  <si>
    <t>Rybołówstwo i rybactwo</t>
  </si>
  <si>
    <t>Program Operacyjny Zrównoważony rozwój sektora rybołówstwa i nadbrzeżnych obszarów rybackich 2007-2013</t>
  </si>
  <si>
    <t>75056</t>
  </si>
  <si>
    <t>Spis powszechny i inne</t>
  </si>
  <si>
    <t>Świadczenia rodzinne , świadczenia z funduszu alimentacyjnego oraz składki na ubezpieczenia emerytalne i rentowe z ubezpieczenia społecznego</t>
  </si>
  <si>
    <t>853</t>
  </si>
  <si>
    <t>Pozostałe zadania w zakresie polityki społecznej</t>
  </si>
  <si>
    <t>85395</t>
  </si>
  <si>
    <t>Obsługa długu</t>
  </si>
  <si>
    <t>05011</t>
  </si>
  <si>
    <t>INFORMACJA Z WYKONANIA WYDATKÓW BUDŻETOWYCH GMINY ZA PÓŁROCZE 2011 ROKU</t>
  </si>
  <si>
    <t>Plan wg uchwały na 2011 r.</t>
  </si>
  <si>
    <t>752</t>
  </si>
  <si>
    <t>Obrona narodowa</t>
  </si>
  <si>
    <t>75212</t>
  </si>
  <si>
    <t>Pozostałe wydatki obronne</t>
  </si>
  <si>
    <t xml:space="preserve">Kultura fizyczna </t>
  </si>
  <si>
    <t xml:space="preserve">Zadania w zakresie kultury fizycznej </t>
  </si>
  <si>
    <t>925</t>
  </si>
  <si>
    <t>Ogrody botaniczne i zoologiczne oraz naturalne obszary i obiekty chronionej przyrody</t>
  </si>
  <si>
    <t>92503</t>
  </si>
  <si>
    <t>Rezerwaty i pomniki przyrody</t>
  </si>
  <si>
    <t>Tabela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</si>
</sst>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;[Red]#,##0.00"/>
    <numFmt numFmtId="166" formatCode="0.00;[Red]0.00"/>
    <numFmt numFmtId="167" formatCode="#,##0;[Red]#,##0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wrapText="1"/>
    </xf>
    <xf numFmtId="3" fontId="6" fillId="0" borderId="13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/>
    </xf>
    <xf numFmtId="43" fontId="0" fillId="0" borderId="13" xfId="42" applyFont="1" applyFill="1" applyBorder="1" applyAlignment="1">
      <alignment wrapText="1"/>
    </xf>
    <xf numFmtId="43" fontId="0" fillId="0" borderId="13" xfId="42" applyFont="1" applyFill="1" applyBorder="1" applyAlignment="1">
      <alignment/>
    </xf>
    <xf numFmtId="43" fontId="6" fillId="0" borderId="13" xfId="42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49" fontId="1" fillId="4" borderId="16" xfId="0" applyNumberFormat="1" applyFont="1" applyFill="1" applyBorder="1" applyAlignment="1">
      <alignment/>
    </xf>
    <xf numFmtId="49" fontId="1" fillId="4" borderId="12" xfId="0" applyNumberFormat="1" applyFont="1" applyFill="1" applyBorder="1" applyAlignment="1">
      <alignment horizontal="left"/>
    </xf>
    <xf numFmtId="49" fontId="1" fillId="4" borderId="13" xfId="0" applyNumberFormat="1" applyFont="1" applyFill="1" applyBorder="1" applyAlignment="1">
      <alignment wrapText="1"/>
    </xf>
    <xf numFmtId="3" fontId="1" fillId="4" borderId="12" xfId="0" applyNumberFormat="1" applyFont="1" applyFill="1" applyBorder="1" applyAlignment="1">
      <alignment wrapText="1"/>
    </xf>
    <xf numFmtId="49" fontId="1" fillId="10" borderId="16" xfId="0" applyNumberFormat="1" applyFont="1" applyFill="1" applyBorder="1" applyAlignment="1">
      <alignment/>
    </xf>
    <xf numFmtId="49" fontId="1" fillId="10" borderId="12" xfId="0" applyNumberFormat="1" applyFont="1" applyFill="1" applyBorder="1" applyAlignment="1">
      <alignment horizontal="left"/>
    </xf>
    <xf numFmtId="49" fontId="1" fillId="10" borderId="13" xfId="0" applyNumberFormat="1" applyFont="1" applyFill="1" applyBorder="1" applyAlignment="1">
      <alignment wrapText="1"/>
    </xf>
    <xf numFmtId="49" fontId="1" fillId="10" borderId="15" xfId="0" applyNumberFormat="1" applyFont="1" applyFill="1" applyBorder="1" applyAlignment="1">
      <alignment/>
    </xf>
    <xf numFmtId="49" fontId="1" fillId="10" borderId="13" xfId="0" applyNumberFormat="1" applyFont="1" applyFill="1" applyBorder="1" applyAlignment="1">
      <alignment horizontal="left"/>
    </xf>
    <xf numFmtId="3" fontId="1" fillId="10" borderId="13" xfId="0" applyNumberFormat="1" applyFont="1" applyFill="1" applyBorder="1" applyAlignment="1">
      <alignment wrapText="1"/>
    </xf>
    <xf numFmtId="43" fontId="1" fillId="10" borderId="13" xfId="42" applyFont="1" applyFill="1" applyBorder="1" applyAlignment="1">
      <alignment wrapText="1"/>
    </xf>
    <xf numFmtId="49" fontId="5" fillId="10" borderId="12" xfId="0" applyNumberFormat="1" applyFont="1" applyFill="1" applyBorder="1" applyAlignment="1">
      <alignment wrapText="1"/>
    </xf>
    <xf numFmtId="3" fontId="1" fillId="10" borderId="12" xfId="0" applyNumberFormat="1" applyFont="1" applyFill="1" applyBorder="1" applyAlignment="1">
      <alignment/>
    </xf>
    <xf numFmtId="3" fontId="1" fillId="10" borderId="13" xfId="0" applyNumberFormat="1" applyFont="1" applyFill="1" applyBorder="1" applyAlignment="1">
      <alignment/>
    </xf>
    <xf numFmtId="49" fontId="0" fillId="10" borderId="13" xfId="0" applyNumberFormat="1" applyFont="1" applyFill="1" applyBorder="1" applyAlignment="1">
      <alignment horizontal="left"/>
    </xf>
    <xf numFmtId="49" fontId="1" fillId="10" borderId="12" xfId="0" applyNumberFormat="1" applyFont="1" applyFill="1" applyBorder="1" applyAlignment="1">
      <alignment wrapText="1"/>
    </xf>
    <xf numFmtId="49" fontId="1" fillId="10" borderId="18" xfId="0" applyNumberFormat="1" applyFont="1" applyFill="1" applyBorder="1" applyAlignment="1">
      <alignment/>
    </xf>
    <xf numFmtId="49" fontId="1" fillId="10" borderId="19" xfId="0" applyNumberFormat="1" applyFont="1" applyFill="1" applyBorder="1" applyAlignment="1">
      <alignment horizontal="left"/>
    </xf>
    <xf numFmtId="49" fontId="1" fillId="10" borderId="19" xfId="0" applyNumberFormat="1" applyFont="1" applyFill="1" applyBorder="1" applyAlignment="1">
      <alignment wrapText="1"/>
    </xf>
    <xf numFmtId="3" fontId="1" fillId="10" borderId="19" xfId="0" applyNumberFormat="1" applyFont="1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8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0" fillId="34" borderId="12" xfId="0" applyNumberFormat="1" applyFont="1" applyFill="1" applyBorder="1" applyAlignment="1">
      <alignment horizontal="left"/>
    </xf>
    <xf numFmtId="49" fontId="1" fillId="34" borderId="15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3" xfId="0" applyNumberFormat="1" applyFill="1" applyBorder="1" applyAlignment="1">
      <alignment horizontal="left"/>
    </xf>
    <xf numFmtId="3" fontId="1" fillId="10" borderId="13" xfId="0" applyNumberFormat="1" applyFont="1" applyFill="1" applyBorder="1" applyAlignment="1">
      <alignment wrapText="1"/>
    </xf>
    <xf numFmtId="49" fontId="1" fillId="10" borderId="13" xfId="0" applyNumberFormat="1" applyFont="1" applyFill="1" applyBorder="1" applyAlignment="1">
      <alignment wrapText="1"/>
    </xf>
    <xf numFmtId="49" fontId="0" fillId="34" borderId="12" xfId="0" applyNumberFormat="1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49" fontId="0" fillId="34" borderId="16" xfId="0" applyNumberFormat="1" applyFont="1" applyFill="1" applyBorder="1" applyAlignment="1">
      <alignment/>
    </xf>
    <xf numFmtId="4" fontId="1" fillId="10" borderId="13" xfId="0" applyNumberFormat="1" applyFont="1" applyFill="1" applyBorder="1" applyAlignment="1">
      <alignment wrapText="1"/>
    </xf>
    <xf numFmtId="43" fontId="0" fillId="0" borderId="13" xfId="42" applyFont="1" applyFill="1" applyBorder="1" applyAlignment="1">
      <alignment horizontal="right" wrapText="1"/>
    </xf>
    <xf numFmtId="43" fontId="1" fillId="10" borderId="13" xfId="42" applyFont="1" applyFill="1" applyBorder="1" applyAlignment="1">
      <alignment horizontal="right" wrapText="1"/>
    </xf>
    <xf numFmtId="4" fontId="0" fillId="0" borderId="13" xfId="42" applyNumberFormat="1" applyFont="1" applyFill="1" applyBorder="1" applyAlignment="1">
      <alignment/>
    </xf>
    <xf numFmtId="4" fontId="0" fillId="0" borderId="13" xfId="42" applyNumberFormat="1" applyFont="1" applyFill="1" applyBorder="1" applyAlignment="1">
      <alignment horizontal="right"/>
    </xf>
    <xf numFmtId="4" fontId="0" fillId="0" borderId="13" xfId="42" applyNumberFormat="1" applyFont="1" applyFill="1" applyBorder="1" applyAlignment="1">
      <alignment wrapText="1"/>
    </xf>
    <xf numFmtId="4" fontId="1" fillId="10" borderId="13" xfId="0" applyNumberFormat="1" applyFont="1" applyFill="1" applyBorder="1" applyAlignment="1">
      <alignment wrapText="1"/>
    </xf>
    <xf numFmtId="4" fontId="0" fillId="0" borderId="13" xfId="42" applyNumberFormat="1" applyFont="1" applyFill="1" applyBorder="1" applyAlignment="1">
      <alignment horizontal="right" wrapText="1"/>
    </xf>
    <xf numFmtId="4" fontId="1" fillId="10" borderId="13" xfId="42" applyNumberFormat="1" applyFont="1" applyFill="1" applyBorder="1" applyAlignment="1">
      <alignment horizontal="right"/>
    </xf>
    <xf numFmtId="4" fontId="1" fillId="10" borderId="13" xfId="42" applyNumberFormat="1" applyFont="1" applyFill="1" applyBorder="1" applyAlignment="1">
      <alignment/>
    </xf>
    <xf numFmtId="4" fontId="0" fillId="0" borderId="13" xfId="42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1" fillId="1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34" borderId="13" xfId="42" applyNumberFormat="1" applyFont="1" applyFill="1" applyBorder="1" applyAlignment="1">
      <alignment/>
    </xf>
    <xf numFmtId="4" fontId="1" fillId="10" borderId="13" xfId="42" applyNumberFormat="1" applyFont="1" applyFill="1" applyBorder="1" applyAlignment="1">
      <alignment horizontal="right" wrapText="1"/>
    </xf>
    <xf numFmtId="43" fontId="0" fillId="0" borderId="13" xfId="42" applyFont="1" applyFill="1" applyBorder="1" applyAlignment="1">
      <alignment horizontal="right"/>
    </xf>
    <xf numFmtId="2" fontId="0" fillId="0" borderId="13" xfId="42" applyNumberFormat="1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3" fontId="1" fillId="4" borderId="13" xfId="0" applyNumberFormat="1" applyFont="1" applyFill="1" applyBorder="1" applyAlignment="1">
      <alignment wrapText="1"/>
    </xf>
    <xf numFmtId="4" fontId="1" fillId="4" borderId="13" xfId="0" applyNumberFormat="1" applyFont="1" applyFill="1" applyBorder="1" applyAlignment="1">
      <alignment wrapText="1"/>
    </xf>
    <xf numFmtId="2" fontId="1" fillId="4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4" fontId="1" fillId="34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2" fontId="0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3" fontId="7" fillId="0" borderId="13" xfId="42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34" borderId="13" xfId="42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1" fillId="4" borderId="13" xfId="0" applyNumberFormat="1" applyFont="1" applyFill="1" applyBorder="1" applyAlignment="1">
      <alignment horizontal="right" wrapText="1"/>
    </xf>
    <xf numFmtId="4" fontId="1" fillId="34" borderId="13" xfId="42" applyNumberFormat="1" applyFont="1" applyFill="1" applyBorder="1" applyAlignment="1">
      <alignment horizontal="right" wrapText="1"/>
    </xf>
    <xf numFmtId="4" fontId="1" fillId="4" borderId="13" xfId="42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3" fontId="0" fillId="34" borderId="12" xfId="42" applyFont="1" applyFill="1" applyBorder="1" applyAlignment="1">
      <alignment horizontal="right" wrapText="1"/>
    </xf>
    <xf numFmtId="43" fontId="1" fillId="34" borderId="12" xfId="42" applyFont="1" applyFill="1" applyBorder="1" applyAlignment="1">
      <alignment wrapText="1"/>
    </xf>
    <xf numFmtId="43" fontId="1" fillId="34" borderId="12" xfId="42" applyFont="1" applyFill="1" applyBorder="1" applyAlignment="1">
      <alignment horizontal="right" wrapText="1"/>
    </xf>
    <xf numFmtId="4" fontId="0" fillId="34" borderId="12" xfId="0" applyNumberFormat="1" applyFont="1" applyFill="1" applyBorder="1" applyAlignment="1">
      <alignment wrapText="1"/>
    </xf>
    <xf numFmtId="4" fontId="0" fillId="34" borderId="12" xfId="42" applyNumberFormat="1" applyFont="1" applyFill="1" applyBorder="1" applyAlignment="1">
      <alignment horizontal="right" wrapText="1"/>
    </xf>
    <xf numFmtId="2" fontId="1" fillId="10" borderId="13" xfId="0" applyNumberFormat="1" applyFont="1" applyFill="1" applyBorder="1" applyAlignment="1">
      <alignment wrapText="1"/>
    </xf>
    <xf numFmtId="164" fontId="1" fillId="10" borderId="13" xfId="42" applyNumberFormat="1" applyFont="1" applyFill="1" applyBorder="1" applyAlignment="1">
      <alignment wrapText="1"/>
    </xf>
    <xf numFmtId="2" fontId="1" fillId="10" borderId="13" xfId="42" applyNumberFormat="1" applyFont="1" applyFill="1" applyBorder="1" applyAlignment="1">
      <alignment horizontal="right" wrapText="1"/>
    </xf>
    <xf numFmtId="2" fontId="0" fillId="10" borderId="13" xfId="42" applyNumberFormat="1" applyFont="1" applyFill="1" applyBorder="1" applyAlignment="1">
      <alignment wrapText="1"/>
    </xf>
    <xf numFmtId="164" fontId="0" fillId="0" borderId="13" xfId="42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center" vertical="top" wrapText="1"/>
    </xf>
    <xf numFmtId="165" fontId="0" fillId="0" borderId="13" xfId="42" applyNumberFormat="1" applyFont="1" applyFill="1" applyBorder="1" applyAlignment="1">
      <alignment horizontal="right" wrapText="1"/>
    </xf>
    <xf numFmtId="165" fontId="0" fillId="0" borderId="13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 vertical="top"/>
    </xf>
    <xf numFmtId="49" fontId="1" fillId="10" borderId="15" xfId="0" applyNumberFormat="1" applyFont="1" applyFill="1" applyBorder="1" applyAlignment="1">
      <alignment/>
    </xf>
    <xf numFmtId="49" fontId="1" fillId="34" borderId="15" xfId="0" applyNumberFormat="1" applyFont="1" applyFill="1" applyBorder="1" applyAlignment="1">
      <alignment/>
    </xf>
    <xf numFmtId="49" fontId="0" fillId="34" borderId="13" xfId="0" applyNumberFormat="1" applyFont="1" applyFill="1" applyBorder="1" applyAlignment="1">
      <alignment horizontal="left"/>
    </xf>
    <xf numFmtId="3" fontId="0" fillId="34" borderId="13" xfId="0" applyNumberFormat="1" applyFont="1" applyFill="1" applyBorder="1" applyAlignment="1">
      <alignment/>
    </xf>
    <xf numFmtId="4" fontId="0" fillId="34" borderId="13" xfId="42" applyNumberFormat="1" applyFont="1" applyFill="1" applyBorder="1" applyAlignment="1">
      <alignment/>
    </xf>
    <xf numFmtId="4" fontId="0" fillId="34" borderId="13" xfId="42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165" fontId="0" fillId="0" borderId="13" xfId="0" applyNumberFormat="1" applyFont="1" applyFill="1" applyBorder="1" applyAlignment="1">
      <alignment wrapText="1"/>
    </xf>
    <xf numFmtId="43" fontId="1" fillId="10" borderId="13" xfId="42" applyFont="1" applyFill="1" applyBorder="1" applyAlignment="1">
      <alignment horizontal="right" wrapText="1"/>
    </xf>
    <xf numFmtId="3" fontId="1" fillId="10" borderId="13" xfId="0" applyNumberFormat="1" applyFont="1" applyFill="1" applyBorder="1" applyAlignment="1">
      <alignment/>
    </xf>
    <xf numFmtId="4" fontId="1" fillId="10" borderId="13" xfId="42" applyNumberFormat="1" applyFont="1" applyFill="1" applyBorder="1" applyAlignment="1">
      <alignment/>
    </xf>
    <xf numFmtId="4" fontId="1" fillId="10" borderId="13" xfId="42" applyNumberFormat="1" applyFont="1" applyFill="1" applyBorder="1" applyAlignment="1">
      <alignment horizontal="right"/>
    </xf>
    <xf numFmtId="165" fontId="1" fillId="33" borderId="13" xfId="0" applyNumberFormat="1" applyFont="1" applyFill="1" applyBorder="1" applyAlignment="1">
      <alignment/>
    </xf>
    <xf numFmtId="165" fontId="1" fillId="10" borderId="13" xfId="0" applyNumberFormat="1" applyFont="1" applyFill="1" applyBorder="1" applyAlignment="1">
      <alignment wrapText="1"/>
    </xf>
    <xf numFmtId="165" fontId="1" fillId="10" borderId="19" xfId="0" applyNumberFormat="1" applyFont="1" applyFill="1" applyBorder="1" applyAlignment="1">
      <alignment/>
    </xf>
    <xf numFmtId="164" fontId="0" fillId="0" borderId="13" xfId="42" applyNumberFormat="1" applyFont="1" applyFill="1" applyBorder="1" applyAlignment="1">
      <alignment wrapText="1"/>
    </xf>
    <xf numFmtId="165" fontId="1" fillId="10" borderId="13" xfId="42" applyNumberFormat="1" applyFont="1" applyFill="1" applyBorder="1" applyAlignment="1">
      <alignment horizontal="right" wrapText="1"/>
    </xf>
    <xf numFmtId="165" fontId="0" fillId="0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0" borderId="14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0" fontId="1" fillId="0" borderId="25" xfId="0" applyFont="1" applyBorder="1" applyAlignment="1">
      <alignment horizontal="center" vertical="top" wrapText="1"/>
    </xf>
    <xf numFmtId="2" fontId="1" fillId="10" borderId="26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34" borderId="25" xfId="0" applyNumberFormat="1" applyFont="1" applyFill="1" applyBorder="1" applyAlignment="1">
      <alignment/>
    </xf>
    <xf numFmtId="2" fontId="1" fillId="10" borderId="26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/>
    </xf>
    <xf numFmtId="2" fontId="1" fillId="4" borderId="26" xfId="0" applyNumberFormat="1" applyFont="1" applyFill="1" applyBorder="1" applyAlignment="1">
      <alignment/>
    </xf>
    <xf numFmtId="2" fontId="0" fillId="34" borderId="26" xfId="0" applyNumberFormat="1" applyFont="1" applyFill="1" applyBorder="1" applyAlignment="1">
      <alignment/>
    </xf>
    <xf numFmtId="2" fontId="1" fillId="34" borderId="26" xfId="0" applyNumberFormat="1" applyFont="1" applyFill="1" applyBorder="1" applyAlignment="1">
      <alignment/>
    </xf>
    <xf numFmtId="2" fontId="1" fillId="33" borderId="26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0" fontId="1" fillId="16" borderId="29" xfId="0" applyFont="1" applyFill="1" applyBorder="1" applyAlignment="1">
      <alignment/>
    </xf>
    <xf numFmtId="0" fontId="1" fillId="16" borderId="30" xfId="0" applyFont="1" applyFill="1" applyBorder="1" applyAlignment="1">
      <alignment horizontal="left"/>
    </xf>
    <xf numFmtId="0" fontId="8" fillId="16" borderId="31" xfId="0" applyFont="1" applyFill="1" applyBorder="1" applyAlignment="1">
      <alignment/>
    </xf>
    <xf numFmtId="3" fontId="1" fillId="16" borderId="31" xfId="0" applyNumberFormat="1" applyFont="1" applyFill="1" applyBorder="1" applyAlignment="1">
      <alignment/>
    </xf>
    <xf numFmtId="165" fontId="1" fillId="16" borderId="31" xfId="0" applyNumberFormat="1" applyFont="1" applyFill="1" applyBorder="1" applyAlignment="1">
      <alignment/>
    </xf>
    <xf numFmtId="164" fontId="1" fillId="16" borderId="31" xfId="42" applyNumberFormat="1" applyFont="1" applyFill="1" applyBorder="1" applyAlignment="1">
      <alignment horizontal="right"/>
    </xf>
    <xf numFmtId="165" fontId="1" fillId="16" borderId="31" xfId="42" applyNumberFormat="1" applyFont="1" applyFill="1" applyBorder="1" applyAlignment="1">
      <alignment horizontal="right"/>
    </xf>
    <xf numFmtId="2" fontId="1" fillId="16" borderId="32" xfId="0" applyNumberFormat="1" applyFont="1" applyFill="1" applyBorder="1" applyAlignment="1">
      <alignment/>
    </xf>
    <xf numFmtId="43" fontId="0" fillId="0" borderId="14" xfId="42" applyFont="1" applyFill="1" applyBorder="1" applyAlignment="1">
      <alignment horizontal="right" wrapText="1"/>
    </xf>
    <xf numFmtId="164" fontId="0" fillId="0" borderId="12" xfId="42" applyNumberFormat="1" applyFont="1" applyFill="1" applyBorder="1" applyAlignment="1">
      <alignment horizontal="right" wrapText="1"/>
    </xf>
    <xf numFmtId="165" fontId="0" fillId="0" borderId="14" xfId="42" applyNumberFormat="1" applyFont="1" applyFill="1" applyBorder="1" applyAlignment="1">
      <alignment/>
    </xf>
    <xf numFmtId="165" fontId="6" fillId="0" borderId="13" xfId="42" applyNumberFormat="1" applyFont="1" applyFill="1" applyBorder="1" applyAlignment="1">
      <alignment/>
    </xf>
    <xf numFmtId="3" fontId="0" fillId="10" borderId="13" xfId="0" applyNumberFormat="1" applyFont="1" applyFill="1" applyBorder="1" applyAlignment="1">
      <alignment/>
    </xf>
    <xf numFmtId="2" fontId="0" fillId="10" borderId="26" xfId="0" applyNumberFormat="1" applyFont="1" applyFill="1" applyBorder="1" applyAlignment="1">
      <alignment/>
    </xf>
    <xf numFmtId="4" fontId="0" fillId="10" borderId="13" xfId="42" applyNumberFormat="1" applyFont="1" applyFill="1" applyBorder="1" applyAlignment="1">
      <alignment/>
    </xf>
    <xf numFmtId="49" fontId="0" fillId="10" borderId="16" xfId="0" applyNumberFormat="1" applyFont="1" applyFill="1" applyBorder="1" applyAlignment="1">
      <alignment/>
    </xf>
    <xf numFmtId="4" fontId="0" fillId="10" borderId="13" xfId="42" applyNumberFormat="1" applyFont="1" applyFill="1" applyBorder="1" applyAlignment="1">
      <alignment/>
    </xf>
    <xf numFmtId="164" fontId="1" fillId="10" borderId="13" xfId="42" applyNumberFormat="1" applyFont="1" applyFill="1" applyBorder="1" applyAlignment="1">
      <alignment horizontal="right" wrapText="1"/>
    </xf>
    <xf numFmtId="165" fontId="1" fillId="10" borderId="13" xfId="0" applyNumberFormat="1" applyFont="1" applyFill="1" applyBorder="1" applyAlignment="1">
      <alignment wrapText="1"/>
    </xf>
    <xf numFmtId="165" fontId="1" fillId="10" borderId="13" xfId="0" applyNumberFormat="1" applyFont="1" applyFill="1" applyBorder="1" applyAlignment="1">
      <alignment/>
    </xf>
    <xf numFmtId="4" fontId="1" fillId="10" borderId="13" xfId="42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F1">
      <selection activeCell="N4" sqref="N4"/>
    </sheetView>
  </sheetViews>
  <sheetFormatPr defaultColWidth="9.00390625" defaultRowHeight="12.75"/>
  <cols>
    <col min="1" max="1" width="3.75390625" style="1" customWidth="1"/>
    <col min="2" max="2" width="6.125" style="2" customWidth="1"/>
    <col min="3" max="3" width="37.875" style="3" customWidth="1"/>
    <col min="4" max="5" width="10.125" style="3" customWidth="1"/>
    <col min="6" max="6" width="13.625" style="3" customWidth="1"/>
    <col min="7" max="8" width="13.375" style="3" customWidth="1"/>
    <col min="9" max="9" width="13.75390625" style="3" customWidth="1"/>
    <col min="10" max="10" width="12.75390625" style="3" customWidth="1"/>
    <col min="11" max="11" width="13.875" style="3" customWidth="1"/>
    <col min="12" max="12" width="12.75390625" style="3" customWidth="1"/>
    <col min="13" max="13" width="12.125" style="3" customWidth="1"/>
    <col min="14" max="14" width="13.375" style="3" customWidth="1"/>
    <col min="15" max="15" width="7.25390625" style="3" customWidth="1"/>
    <col min="16" max="16384" width="9.125" style="3" customWidth="1"/>
  </cols>
  <sheetData>
    <row r="1" spans="9:14" ht="12.75">
      <c r="I1" s="33"/>
      <c r="J1" s="33"/>
      <c r="N1" s="74" t="s">
        <v>217</v>
      </c>
    </row>
    <row r="2" spans="9:14" ht="12.75">
      <c r="I2" s="34"/>
      <c r="J2" s="34"/>
      <c r="N2" s="75"/>
    </row>
    <row r="3" spans="9:14" ht="12.75">
      <c r="I3" s="33"/>
      <c r="J3" s="33"/>
      <c r="N3" s="74"/>
    </row>
    <row r="4" spans="3:14" ht="12.75" customHeight="1">
      <c r="C4" s="5"/>
      <c r="I4" s="33"/>
      <c r="J4" s="33"/>
      <c r="N4" s="74"/>
    </row>
    <row r="5" spans="3:14" ht="12.75" customHeight="1">
      <c r="C5" s="5"/>
      <c r="I5" s="33"/>
      <c r="J5" s="33"/>
      <c r="N5" s="33"/>
    </row>
    <row r="6" spans="3:14" ht="18">
      <c r="C6" s="5" t="s">
        <v>205</v>
      </c>
      <c r="I6" s="33"/>
      <c r="J6" s="33"/>
      <c r="N6" s="4"/>
    </row>
    <row r="7" spans="3:14" ht="18">
      <c r="C7" s="5"/>
      <c r="I7" s="33"/>
      <c r="J7" s="33"/>
      <c r="N7" s="4"/>
    </row>
    <row r="8" spans="3:10" ht="12.75" customHeight="1" thickBot="1">
      <c r="C8" s="5"/>
      <c r="I8" s="4"/>
      <c r="J8" s="4"/>
    </row>
    <row r="9" spans="1:15" s="6" customFormat="1" ht="12.75" customHeight="1">
      <c r="A9" s="206" t="s">
        <v>0</v>
      </c>
      <c r="B9" s="209" t="s">
        <v>174</v>
      </c>
      <c r="C9" s="205" t="s">
        <v>1</v>
      </c>
      <c r="D9" s="205" t="s">
        <v>206</v>
      </c>
      <c r="E9" s="205" t="s">
        <v>134</v>
      </c>
      <c r="F9" s="204" t="s">
        <v>135</v>
      </c>
      <c r="G9" s="204"/>
      <c r="H9" s="204"/>
      <c r="I9" s="204"/>
      <c r="J9" s="204"/>
      <c r="K9" s="204"/>
      <c r="L9" s="204"/>
      <c r="M9" s="204"/>
      <c r="N9" s="204"/>
      <c r="O9" s="214" t="s">
        <v>148</v>
      </c>
    </row>
    <row r="10" spans="1:15" s="6" customFormat="1" ht="12.75" customHeight="1">
      <c r="A10" s="207"/>
      <c r="B10" s="210"/>
      <c r="C10" s="202"/>
      <c r="D10" s="202"/>
      <c r="E10" s="203"/>
      <c r="F10" s="216" t="s">
        <v>123</v>
      </c>
      <c r="G10" s="221" t="s">
        <v>2</v>
      </c>
      <c r="H10" s="222"/>
      <c r="I10" s="222"/>
      <c r="J10" s="222"/>
      <c r="K10" s="222"/>
      <c r="L10" s="222"/>
      <c r="M10" s="223"/>
      <c r="N10" s="201" t="s">
        <v>142</v>
      </c>
      <c r="O10" s="215"/>
    </row>
    <row r="11" spans="1:15" s="6" customFormat="1" ht="12.75" customHeight="1">
      <c r="A11" s="207"/>
      <c r="B11" s="210"/>
      <c r="C11" s="202"/>
      <c r="D11" s="202"/>
      <c r="E11" s="203"/>
      <c r="F11" s="217"/>
      <c r="G11" s="144"/>
      <c r="H11" s="224" t="s">
        <v>4</v>
      </c>
      <c r="I11" s="225"/>
      <c r="J11" s="225"/>
      <c r="K11" s="225"/>
      <c r="L11" s="225"/>
      <c r="M11" s="226"/>
      <c r="N11" s="202"/>
      <c r="O11" s="215"/>
    </row>
    <row r="12" spans="1:15" s="6" customFormat="1" ht="12.75" customHeight="1">
      <c r="A12" s="207"/>
      <c r="B12" s="210"/>
      <c r="C12" s="202"/>
      <c r="D12" s="202"/>
      <c r="E12" s="203"/>
      <c r="F12" s="218"/>
      <c r="G12" s="219" t="s">
        <v>3</v>
      </c>
      <c r="H12" s="151"/>
      <c r="I12" s="152"/>
      <c r="J12" s="152"/>
      <c r="K12" s="152"/>
      <c r="L12" s="152"/>
      <c r="M12" s="153" t="s">
        <v>4</v>
      </c>
      <c r="N12" s="203"/>
      <c r="O12" s="215"/>
    </row>
    <row r="13" spans="1:15" s="6" customFormat="1" ht="68.25" customHeight="1">
      <c r="A13" s="208"/>
      <c r="B13" s="211"/>
      <c r="C13" s="212"/>
      <c r="D13" s="213"/>
      <c r="E13" s="203"/>
      <c r="F13" s="218"/>
      <c r="G13" s="220"/>
      <c r="H13" s="140" t="s">
        <v>175</v>
      </c>
      <c r="I13" s="140" t="s">
        <v>176</v>
      </c>
      <c r="J13" s="140" t="s">
        <v>177</v>
      </c>
      <c r="K13" s="140" t="s">
        <v>5</v>
      </c>
      <c r="L13" s="140" t="s">
        <v>203</v>
      </c>
      <c r="M13" s="140" t="s">
        <v>193</v>
      </c>
      <c r="N13" s="203"/>
      <c r="O13" s="215"/>
    </row>
    <row r="14" spans="1:15" s="10" customFormat="1" ht="12.75">
      <c r="A14" s="126" t="s">
        <v>6</v>
      </c>
      <c r="B14" s="127" t="s">
        <v>7</v>
      </c>
      <c r="C14" s="128">
        <v>3</v>
      </c>
      <c r="D14" s="128">
        <v>4</v>
      </c>
      <c r="E14" s="129">
        <v>5</v>
      </c>
      <c r="F14" s="129">
        <v>6</v>
      </c>
      <c r="G14" s="129">
        <v>7</v>
      </c>
      <c r="H14" s="129">
        <v>8</v>
      </c>
      <c r="I14" s="129">
        <v>9</v>
      </c>
      <c r="J14" s="129">
        <v>10</v>
      </c>
      <c r="K14" s="129">
        <v>11</v>
      </c>
      <c r="L14" s="129"/>
      <c r="M14" s="129"/>
      <c r="N14" s="129">
        <v>12</v>
      </c>
      <c r="O14" s="168">
        <v>14</v>
      </c>
    </row>
    <row r="15" spans="1:15" s="1" customFormat="1" ht="12.75">
      <c r="A15" s="56" t="s">
        <v>8</v>
      </c>
      <c r="B15" s="57"/>
      <c r="C15" s="55" t="s">
        <v>9</v>
      </c>
      <c r="D15" s="58">
        <f>D16+D17</f>
        <v>156045</v>
      </c>
      <c r="E15" s="58">
        <f aca="true" t="shared" si="0" ref="E15:K15">E16+E17+E18</f>
        <v>159910</v>
      </c>
      <c r="F15" s="87">
        <f t="shared" si="0"/>
        <v>7154.35</v>
      </c>
      <c r="G15" s="87">
        <f t="shared" si="0"/>
        <v>7154.35</v>
      </c>
      <c r="H15" s="87"/>
      <c r="I15" s="87">
        <f t="shared" si="0"/>
        <v>3864.3</v>
      </c>
      <c r="J15" s="87"/>
      <c r="K15" s="87">
        <f t="shared" si="0"/>
        <v>3290.05</v>
      </c>
      <c r="L15" s="87"/>
      <c r="M15" s="87"/>
      <c r="N15" s="87"/>
      <c r="O15" s="169">
        <f>F15/E15*100</f>
        <v>4.473985366768807</v>
      </c>
    </row>
    <row r="16" spans="1:15" s="1" customFormat="1" ht="12.75">
      <c r="A16" s="86"/>
      <c r="B16" s="76" t="s">
        <v>164</v>
      </c>
      <c r="C16" s="84" t="s">
        <v>165</v>
      </c>
      <c r="D16" s="85">
        <v>150000</v>
      </c>
      <c r="E16" s="85">
        <v>150000</v>
      </c>
      <c r="F16" s="134">
        <v>0</v>
      </c>
      <c r="G16" s="134">
        <v>0</v>
      </c>
      <c r="H16" s="131"/>
      <c r="I16" s="132"/>
      <c r="J16" s="132"/>
      <c r="K16" s="133">
        <v>0</v>
      </c>
      <c r="L16" s="133"/>
      <c r="M16" s="133"/>
      <c r="N16" s="130"/>
      <c r="O16" s="170">
        <f aca="true" t="shared" si="1" ref="O16:O86">F16/E16*100</f>
        <v>0</v>
      </c>
    </row>
    <row r="17" spans="1:15" ht="12.75">
      <c r="A17" s="35" t="s">
        <v>12</v>
      </c>
      <c r="B17" s="13" t="s">
        <v>13</v>
      </c>
      <c r="C17" s="15" t="s">
        <v>14</v>
      </c>
      <c r="D17" s="14">
        <v>6045</v>
      </c>
      <c r="E17" s="14">
        <v>6045</v>
      </c>
      <c r="F17" s="88">
        <v>3290.05</v>
      </c>
      <c r="G17" s="88">
        <v>3290.05</v>
      </c>
      <c r="H17" s="45"/>
      <c r="I17" s="88"/>
      <c r="J17" s="88"/>
      <c r="K17" s="115">
        <v>3290.05</v>
      </c>
      <c r="L17" s="14"/>
      <c r="M17" s="14"/>
      <c r="N17" s="88"/>
      <c r="O17" s="171">
        <f t="shared" si="1"/>
        <v>54.425971877584786</v>
      </c>
    </row>
    <row r="18" spans="1:15" ht="12.75">
      <c r="A18" s="39"/>
      <c r="B18" s="24" t="s">
        <v>145</v>
      </c>
      <c r="C18" s="25" t="s">
        <v>44</v>
      </c>
      <c r="D18" s="14">
        <v>0</v>
      </c>
      <c r="E18" s="14">
        <v>3865</v>
      </c>
      <c r="F18" s="88">
        <v>3864.3</v>
      </c>
      <c r="G18" s="88">
        <f>F18-N18</f>
        <v>3864.3</v>
      </c>
      <c r="H18" s="45"/>
      <c r="I18" s="88">
        <v>3864.3</v>
      </c>
      <c r="J18" s="88"/>
      <c r="K18" s="14"/>
      <c r="L18" s="14"/>
      <c r="M18" s="14"/>
      <c r="N18" s="88"/>
      <c r="O18" s="172">
        <f t="shared" si="1"/>
        <v>99.98188874514878</v>
      </c>
    </row>
    <row r="19" spans="1:15" ht="12.75">
      <c r="A19" s="56" t="s">
        <v>194</v>
      </c>
      <c r="B19" s="57"/>
      <c r="C19" s="55" t="s">
        <v>195</v>
      </c>
      <c r="D19" s="82">
        <f>D20</f>
        <v>30000</v>
      </c>
      <c r="E19" s="82">
        <f>E20</f>
        <v>160300</v>
      </c>
      <c r="F19" s="197">
        <f>F20</f>
        <v>0</v>
      </c>
      <c r="G19" s="197"/>
      <c r="H19" s="155"/>
      <c r="I19" s="197"/>
      <c r="J19" s="155"/>
      <c r="K19" s="82"/>
      <c r="L19" s="82"/>
      <c r="M19" s="197">
        <f>M20</f>
        <v>0</v>
      </c>
      <c r="N19" s="155"/>
      <c r="O19" s="173">
        <f>F19/E19*100</f>
        <v>0</v>
      </c>
    </row>
    <row r="20" spans="1:15" ht="38.25">
      <c r="A20" s="37"/>
      <c r="B20" s="11" t="s">
        <v>204</v>
      </c>
      <c r="C20" s="12" t="s">
        <v>196</v>
      </c>
      <c r="D20" s="14">
        <v>30000</v>
      </c>
      <c r="E20" s="14">
        <v>160300</v>
      </c>
      <c r="F20" s="139">
        <v>0</v>
      </c>
      <c r="G20" s="139"/>
      <c r="H20" s="45"/>
      <c r="I20" s="88"/>
      <c r="J20" s="88"/>
      <c r="K20" s="14"/>
      <c r="L20" s="14"/>
      <c r="M20" s="154">
        <v>0</v>
      </c>
      <c r="N20" s="88"/>
      <c r="O20" s="174">
        <f t="shared" si="1"/>
        <v>0</v>
      </c>
    </row>
    <row r="21" spans="1:15" ht="12.75">
      <c r="A21" s="53" t="s">
        <v>180</v>
      </c>
      <c r="B21" s="63"/>
      <c r="C21" s="83" t="s">
        <v>182</v>
      </c>
      <c r="D21" s="82">
        <f>D22</f>
        <v>14220</v>
      </c>
      <c r="E21" s="82">
        <f>E22</f>
        <v>14220</v>
      </c>
      <c r="F21" s="198">
        <f>F22</f>
        <v>14220</v>
      </c>
      <c r="G21" s="135"/>
      <c r="H21" s="135"/>
      <c r="I21" s="135"/>
      <c r="J21" s="135"/>
      <c r="K21" s="135"/>
      <c r="L21" s="135"/>
      <c r="M21" s="135"/>
      <c r="N21" s="200">
        <f>N22</f>
        <v>14220</v>
      </c>
      <c r="O21" s="173">
        <f>F21/E21*100</f>
        <v>100</v>
      </c>
    </row>
    <row r="22" spans="1:15" ht="12.75">
      <c r="A22" s="49"/>
      <c r="B22" s="16" t="s">
        <v>181</v>
      </c>
      <c r="C22" s="15" t="s">
        <v>183</v>
      </c>
      <c r="D22" s="14">
        <v>14220</v>
      </c>
      <c r="E22" s="14">
        <v>14220</v>
      </c>
      <c r="F22" s="134">
        <v>14220</v>
      </c>
      <c r="G22" s="141"/>
      <c r="H22" s="45"/>
      <c r="I22" s="188"/>
      <c r="J22" s="88"/>
      <c r="K22" s="14"/>
      <c r="L22" s="14"/>
      <c r="M22" s="14"/>
      <c r="N22" s="139">
        <v>14220</v>
      </c>
      <c r="O22" s="173">
        <f>F22/E22*100</f>
        <v>100</v>
      </c>
    </row>
    <row r="23" spans="1:15" ht="25.5">
      <c r="A23" s="56" t="s">
        <v>153</v>
      </c>
      <c r="B23" s="63"/>
      <c r="C23" s="83" t="s">
        <v>154</v>
      </c>
      <c r="D23" s="82">
        <f>D24</f>
        <v>1200000</v>
      </c>
      <c r="E23" s="82">
        <f>E24</f>
        <v>1200000</v>
      </c>
      <c r="F23" s="93">
        <f>F24</f>
        <v>420120.36</v>
      </c>
      <c r="G23" s="93">
        <f>G24</f>
        <v>420120.36</v>
      </c>
      <c r="H23" s="136"/>
      <c r="I23" s="87">
        <f>I24</f>
        <v>420120.36</v>
      </c>
      <c r="J23" s="137"/>
      <c r="K23" s="135"/>
      <c r="L23" s="135"/>
      <c r="M23" s="135"/>
      <c r="N23" s="138"/>
      <c r="O23" s="175">
        <f>F23/E23*100</f>
        <v>35.01003</v>
      </c>
    </row>
    <row r="24" spans="1:15" ht="12.75">
      <c r="A24" s="35"/>
      <c r="B24" s="16" t="s">
        <v>155</v>
      </c>
      <c r="C24" s="15" t="s">
        <v>156</v>
      </c>
      <c r="D24" s="14">
        <v>1200000</v>
      </c>
      <c r="E24" s="14">
        <v>1200000</v>
      </c>
      <c r="F24" s="139">
        <v>420120.36</v>
      </c>
      <c r="G24" s="139">
        <f>F24-N24</f>
        <v>420120.36</v>
      </c>
      <c r="H24" s="162"/>
      <c r="I24" s="189">
        <v>420120.36</v>
      </c>
      <c r="J24" s="88"/>
      <c r="K24" s="14"/>
      <c r="L24" s="14"/>
      <c r="M24" s="14"/>
      <c r="N24" s="45"/>
      <c r="O24" s="175">
        <f>F24/E24*100</f>
        <v>35.01003</v>
      </c>
    </row>
    <row r="25" spans="1:15" s="1" customFormat="1" ht="12.75">
      <c r="A25" s="56" t="s">
        <v>15</v>
      </c>
      <c r="B25" s="57"/>
      <c r="C25" s="55" t="s">
        <v>16</v>
      </c>
      <c r="D25" s="58">
        <f>D26+D27+D28+D29</f>
        <v>7581624</v>
      </c>
      <c r="E25" s="58">
        <f>E26+E27+E28+E29</f>
        <v>7733624</v>
      </c>
      <c r="F25" s="87">
        <f>F26+F27+F28+F29</f>
        <v>2611858.14</v>
      </c>
      <c r="G25" s="87">
        <f>G26+G28+G29</f>
        <v>2435977.19</v>
      </c>
      <c r="H25" s="87"/>
      <c r="I25" s="87">
        <f>I26+I28</f>
        <v>1205139.19</v>
      </c>
      <c r="J25" s="87"/>
      <c r="K25" s="87">
        <f>K26+K28</f>
        <v>1230838</v>
      </c>
      <c r="L25" s="87"/>
      <c r="M25" s="87"/>
      <c r="N25" s="87">
        <f>N26+N27+N28+N29</f>
        <v>175880.94999999998</v>
      </c>
      <c r="O25" s="169">
        <f t="shared" si="1"/>
        <v>33.77275828253352</v>
      </c>
    </row>
    <row r="26" spans="1:15" ht="12.75">
      <c r="A26" s="35" t="s">
        <v>12</v>
      </c>
      <c r="B26" s="16" t="s">
        <v>17</v>
      </c>
      <c r="C26" s="15" t="s">
        <v>18</v>
      </c>
      <c r="D26" s="14">
        <v>2617000</v>
      </c>
      <c r="E26" s="14">
        <v>2763000</v>
      </c>
      <c r="F26" s="141">
        <v>1285907.92</v>
      </c>
      <c r="G26" s="141">
        <f>F26-N26</f>
        <v>1285907.92</v>
      </c>
      <c r="H26" s="45"/>
      <c r="I26" s="88">
        <v>55069.92</v>
      </c>
      <c r="J26" s="88"/>
      <c r="K26" s="141">
        <v>1230838</v>
      </c>
      <c r="L26" s="88"/>
      <c r="M26" s="88"/>
      <c r="N26" s="45"/>
      <c r="O26" s="171">
        <f t="shared" si="1"/>
        <v>46.54027940644227</v>
      </c>
    </row>
    <row r="27" spans="1:15" ht="12.75">
      <c r="A27" s="35"/>
      <c r="B27" s="16" t="s">
        <v>184</v>
      </c>
      <c r="C27" s="15" t="s">
        <v>185</v>
      </c>
      <c r="D27" s="14">
        <v>414282</v>
      </c>
      <c r="E27" s="14">
        <v>414282</v>
      </c>
      <c r="F27" s="139">
        <v>0</v>
      </c>
      <c r="G27" s="139"/>
      <c r="H27" s="45"/>
      <c r="I27" s="88"/>
      <c r="J27" s="88"/>
      <c r="K27" s="88"/>
      <c r="L27" s="88"/>
      <c r="M27" s="88"/>
      <c r="N27" s="141"/>
      <c r="O27" s="171">
        <f t="shared" si="1"/>
        <v>0</v>
      </c>
    </row>
    <row r="28" spans="1:15" ht="12.75">
      <c r="A28" s="35" t="s">
        <v>12</v>
      </c>
      <c r="B28" s="16" t="s">
        <v>19</v>
      </c>
      <c r="C28" s="15" t="s">
        <v>20</v>
      </c>
      <c r="D28" s="14">
        <v>3400342</v>
      </c>
      <c r="E28" s="14">
        <v>3419342</v>
      </c>
      <c r="F28" s="141">
        <v>1151269.32</v>
      </c>
      <c r="G28" s="141">
        <f>F28-N28</f>
        <v>1150069.27</v>
      </c>
      <c r="H28" s="88"/>
      <c r="I28" s="94">
        <v>1150069.27</v>
      </c>
      <c r="J28" s="94"/>
      <c r="K28" s="45"/>
      <c r="L28" s="45"/>
      <c r="M28" s="45"/>
      <c r="N28" s="141">
        <v>1200.05</v>
      </c>
      <c r="O28" s="171">
        <f t="shared" si="1"/>
        <v>33.66932351312036</v>
      </c>
    </row>
    <row r="29" spans="1:15" ht="12.75">
      <c r="A29" s="35"/>
      <c r="B29" s="16" t="s">
        <v>172</v>
      </c>
      <c r="C29" s="15" t="s">
        <v>173</v>
      </c>
      <c r="D29" s="14">
        <v>1150000</v>
      </c>
      <c r="E29" s="14">
        <v>1137000</v>
      </c>
      <c r="F29" s="88">
        <v>174680.9</v>
      </c>
      <c r="G29" s="139"/>
      <c r="H29" s="88"/>
      <c r="I29" s="94"/>
      <c r="J29" s="94"/>
      <c r="K29" s="45"/>
      <c r="L29" s="45"/>
      <c r="M29" s="45"/>
      <c r="N29" s="88">
        <v>174680.9</v>
      </c>
      <c r="O29" s="176">
        <f t="shared" si="1"/>
        <v>15.363315743183817</v>
      </c>
    </row>
    <row r="30" spans="1:15" s="1" customFormat="1" ht="12.75">
      <c r="A30" s="56" t="s">
        <v>21</v>
      </c>
      <c r="B30" s="57"/>
      <c r="C30" s="55" t="s">
        <v>22</v>
      </c>
      <c r="D30" s="58">
        <f>D31+D32+D33</f>
        <v>6103600</v>
      </c>
      <c r="E30" s="58">
        <f>E31+E32+E33</f>
        <v>6109600</v>
      </c>
      <c r="F30" s="102">
        <f>F31+F32+F33</f>
        <v>2715052.91</v>
      </c>
      <c r="G30" s="89">
        <f>G31+G32+G33</f>
        <v>223735.3300000003</v>
      </c>
      <c r="H30" s="59"/>
      <c r="I30" s="89">
        <f>I31+I32+I33</f>
        <v>223735.33000000002</v>
      </c>
      <c r="J30" s="89"/>
      <c r="K30" s="59"/>
      <c r="L30" s="59"/>
      <c r="M30" s="59"/>
      <c r="N30" s="163">
        <f>N31+N32</f>
        <v>2491317.58</v>
      </c>
      <c r="O30" s="169">
        <f t="shared" si="1"/>
        <v>44.43912711143119</v>
      </c>
    </row>
    <row r="31" spans="1:15" ht="12.75">
      <c r="A31" s="35" t="s">
        <v>12</v>
      </c>
      <c r="B31" s="16" t="s">
        <v>23</v>
      </c>
      <c r="C31" s="15" t="s">
        <v>24</v>
      </c>
      <c r="D31" s="14">
        <v>234000</v>
      </c>
      <c r="E31" s="14">
        <v>240000</v>
      </c>
      <c r="F31" s="141">
        <v>139804.17</v>
      </c>
      <c r="G31" s="141">
        <f>F31-N31</f>
        <v>100530.26000000001</v>
      </c>
      <c r="H31" s="45"/>
      <c r="I31" s="88">
        <v>100530.26</v>
      </c>
      <c r="J31" s="88"/>
      <c r="K31" s="14"/>
      <c r="L31" s="14"/>
      <c r="M31" s="14"/>
      <c r="N31" s="141">
        <v>39273.91</v>
      </c>
      <c r="O31" s="171">
        <f t="shared" si="1"/>
        <v>58.2517375</v>
      </c>
    </row>
    <row r="32" spans="1:15" ht="12.75">
      <c r="A32" s="35" t="s">
        <v>12</v>
      </c>
      <c r="B32" s="16" t="s">
        <v>25</v>
      </c>
      <c r="C32" s="15" t="s">
        <v>26</v>
      </c>
      <c r="D32" s="14">
        <v>5860000</v>
      </c>
      <c r="E32" s="14">
        <v>5860000</v>
      </c>
      <c r="F32" s="141">
        <v>2570448.74</v>
      </c>
      <c r="G32" s="141">
        <f>F32-N32</f>
        <v>118405.0700000003</v>
      </c>
      <c r="H32" s="45"/>
      <c r="I32" s="88">
        <v>118405.07</v>
      </c>
      <c r="J32" s="88"/>
      <c r="K32" s="14"/>
      <c r="L32" s="14"/>
      <c r="M32" s="14"/>
      <c r="N32" s="141">
        <v>2452043.67</v>
      </c>
      <c r="O32" s="171">
        <f t="shared" si="1"/>
        <v>43.86431296928328</v>
      </c>
    </row>
    <row r="33" spans="1:15" ht="12.75">
      <c r="A33" s="35"/>
      <c r="B33" s="16" t="s">
        <v>188</v>
      </c>
      <c r="C33" s="15" t="s">
        <v>44</v>
      </c>
      <c r="D33" s="14">
        <v>9600</v>
      </c>
      <c r="E33" s="14">
        <v>9600</v>
      </c>
      <c r="F33" s="88">
        <v>4800</v>
      </c>
      <c r="G33" s="88">
        <v>4800</v>
      </c>
      <c r="H33" s="45"/>
      <c r="I33" s="88">
        <v>4800</v>
      </c>
      <c r="J33" s="88"/>
      <c r="K33" s="14"/>
      <c r="L33" s="14"/>
      <c r="M33" s="14"/>
      <c r="N33" s="88"/>
      <c r="O33" s="171">
        <f t="shared" si="1"/>
        <v>50</v>
      </c>
    </row>
    <row r="34" spans="1:15" s="1" customFormat="1" ht="12.75">
      <c r="A34" s="56" t="s">
        <v>27</v>
      </c>
      <c r="B34" s="57"/>
      <c r="C34" s="55" t="s">
        <v>28</v>
      </c>
      <c r="D34" s="58">
        <f aca="true" t="shared" si="2" ref="D34:I34">D35+D36+D37</f>
        <v>598220</v>
      </c>
      <c r="E34" s="58">
        <f t="shared" si="2"/>
        <v>612220</v>
      </c>
      <c r="F34" s="160">
        <f t="shared" si="2"/>
        <v>41549.6</v>
      </c>
      <c r="G34" s="160">
        <f t="shared" si="2"/>
        <v>41549.6</v>
      </c>
      <c r="H34" s="160">
        <f>H35+H37+H36</f>
        <v>5250</v>
      </c>
      <c r="I34" s="160">
        <f t="shared" si="2"/>
        <v>36299.6</v>
      </c>
      <c r="J34" s="102"/>
      <c r="K34" s="58"/>
      <c r="L34" s="58"/>
      <c r="M34" s="58"/>
      <c r="N34" s="160"/>
      <c r="O34" s="169">
        <f t="shared" si="1"/>
        <v>6.786710659566822</v>
      </c>
    </row>
    <row r="35" spans="1:15" ht="12.75">
      <c r="A35" s="35" t="s">
        <v>12</v>
      </c>
      <c r="B35" s="16" t="s">
        <v>29</v>
      </c>
      <c r="C35" s="15" t="s">
        <v>30</v>
      </c>
      <c r="D35" s="14">
        <v>116220</v>
      </c>
      <c r="E35" s="14">
        <v>116220</v>
      </c>
      <c r="F35" s="88">
        <v>1265.1</v>
      </c>
      <c r="G35" s="88">
        <v>1265.1</v>
      </c>
      <c r="H35" s="88"/>
      <c r="I35" s="94">
        <v>1265.1</v>
      </c>
      <c r="J35" s="94"/>
      <c r="K35" s="14"/>
      <c r="L35" s="14"/>
      <c r="M35" s="14"/>
      <c r="N35" s="88"/>
      <c r="O35" s="171">
        <f t="shared" si="1"/>
        <v>1.0885389778007226</v>
      </c>
    </row>
    <row r="36" spans="1:15" ht="12.75">
      <c r="A36" s="35" t="s">
        <v>12</v>
      </c>
      <c r="B36" s="16" t="s">
        <v>31</v>
      </c>
      <c r="C36" s="15" t="s">
        <v>32</v>
      </c>
      <c r="D36" s="14">
        <v>450000</v>
      </c>
      <c r="E36" s="14">
        <v>464000</v>
      </c>
      <c r="F36" s="88">
        <v>36770</v>
      </c>
      <c r="G36" s="88">
        <v>36770</v>
      </c>
      <c r="H36" s="94">
        <v>2000</v>
      </c>
      <c r="I36" s="94">
        <v>34770</v>
      </c>
      <c r="J36" s="94"/>
      <c r="K36" s="14"/>
      <c r="L36" s="14"/>
      <c r="M36" s="14"/>
      <c r="N36" s="45"/>
      <c r="O36" s="171">
        <f t="shared" si="1"/>
        <v>7.924568965517241</v>
      </c>
    </row>
    <row r="37" spans="1:15" ht="12.75">
      <c r="A37" s="35" t="s">
        <v>12</v>
      </c>
      <c r="B37" s="16" t="s">
        <v>33</v>
      </c>
      <c r="C37" s="15" t="s">
        <v>34</v>
      </c>
      <c r="D37" s="14">
        <v>32000</v>
      </c>
      <c r="E37" s="14">
        <v>32000</v>
      </c>
      <c r="F37" s="88">
        <v>3514.5</v>
      </c>
      <c r="G37" s="88">
        <v>3514.5</v>
      </c>
      <c r="H37" s="88">
        <v>3250</v>
      </c>
      <c r="I37" s="88">
        <v>264.5</v>
      </c>
      <c r="J37" s="88"/>
      <c r="K37" s="14"/>
      <c r="L37" s="14"/>
      <c r="M37" s="14"/>
      <c r="N37" s="45"/>
      <c r="O37" s="171">
        <f t="shared" si="1"/>
        <v>10.9828125</v>
      </c>
    </row>
    <row r="38" spans="1:15" s="1" customFormat="1" ht="12.75">
      <c r="A38" s="56" t="s">
        <v>35</v>
      </c>
      <c r="B38" s="57"/>
      <c r="C38" s="55" t="s">
        <v>36</v>
      </c>
      <c r="D38" s="58">
        <f aca="true" t="shared" si="3" ref="D38:J38">D39+D40+D41+D42+D43+D44</f>
        <v>7174778</v>
      </c>
      <c r="E38" s="58">
        <f t="shared" si="3"/>
        <v>7190829</v>
      </c>
      <c r="F38" s="87">
        <f t="shared" si="3"/>
        <v>3227222.5999999996</v>
      </c>
      <c r="G38" s="87">
        <f t="shared" si="3"/>
        <v>3227222.5999999996</v>
      </c>
      <c r="H38" s="87">
        <f t="shared" si="3"/>
        <v>2537222.46</v>
      </c>
      <c r="I38" s="87">
        <f t="shared" si="3"/>
        <v>585584.63</v>
      </c>
      <c r="J38" s="87">
        <f t="shared" si="3"/>
        <v>104415.51</v>
      </c>
      <c r="K38" s="58"/>
      <c r="L38" s="58"/>
      <c r="M38" s="58"/>
      <c r="N38" s="87"/>
      <c r="O38" s="169">
        <f t="shared" si="1"/>
        <v>44.879701631063675</v>
      </c>
    </row>
    <row r="39" spans="1:15" ht="12.75">
      <c r="A39" s="35" t="s">
        <v>12</v>
      </c>
      <c r="B39" s="16" t="s">
        <v>37</v>
      </c>
      <c r="C39" s="15" t="s">
        <v>38</v>
      </c>
      <c r="D39" s="14">
        <v>59033</v>
      </c>
      <c r="E39" s="14">
        <v>59033</v>
      </c>
      <c r="F39" s="88">
        <v>31787</v>
      </c>
      <c r="G39" s="88">
        <f>F39-N39</f>
        <v>31787</v>
      </c>
      <c r="H39" s="88">
        <v>30459.5</v>
      </c>
      <c r="I39" s="88">
        <v>1327.5</v>
      </c>
      <c r="J39" s="88"/>
      <c r="K39" s="14"/>
      <c r="L39" s="14"/>
      <c r="M39" s="14"/>
      <c r="N39" s="94"/>
      <c r="O39" s="171">
        <f t="shared" si="1"/>
        <v>53.84615384615385</v>
      </c>
    </row>
    <row r="40" spans="1:15" ht="12.75">
      <c r="A40" s="35" t="s">
        <v>12</v>
      </c>
      <c r="B40" s="16" t="s">
        <v>39</v>
      </c>
      <c r="C40" s="15" t="s">
        <v>40</v>
      </c>
      <c r="D40" s="14">
        <v>258000</v>
      </c>
      <c r="E40" s="14">
        <v>258000</v>
      </c>
      <c r="F40" s="88">
        <v>84308.83</v>
      </c>
      <c r="G40" s="88">
        <f>F40-N40</f>
        <v>84308.83</v>
      </c>
      <c r="H40" s="88"/>
      <c r="I40" s="88">
        <v>2215.32</v>
      </c>
      <c r="J40" s="88">
        <v>82093.51</v>
      </c>
      <c r="K40" s="14"/>
      <c r="L40" s="14"/>
      <c r="M40" s="14"/>
      <c r="N40" s="88"/>
      <c r="O40" s="171">
        <f t="shared" si="1"/>
        <v>32.67784108527132</v>
      </c>
    </row>
    <row r="41" spans="1:15" ht="12.75">
      <c r="A41" s="35" t="s">
        <v>12</v>
      </c>
      <c r="B41" s="16" t="s">
        <v>41</v>
      </c>
      <c r="C41" s="15" t="s">
        <v>42</v>
      </c>
      <c r="D41" s="17">
        <v>6445745</v>
      </c>
      <c r="E41" s="17">
        <v>6445745</v>
      </c>
      <c r="F41" s="92">
        <v>2985392.51</v>
      </c>
      <c r="G41" s="91">
        <f>F41-N41</f>
        <v>2985392.51</v>
      </c>
      <c r="H41" s="90">
        <v>2482572.75</v>
      </c>
      <c r="I41" s="91">
        <v>488497.76</v>
      </c>
      <c r="J41" s="91">
        <v>14322</v>
      </c>
      <c r="K41" s="17"/>
      <c r="L41" s="17"/>
      <c r="M41" s="17"/>
      <c r="N41" s="91"/>
      <c r="O41" s="171">
        <f t="shared" si="1"/>
        <v>46.315709200410495</v>
      </c>
    </row>
    <row r="42" spans="1:15" ht="12.75">
      <c r="A42" s="35"/>
      <c r="B42" s="16" t="s">
        <v>197</v>
      </c>
      <c r="C42" s="15" t="s">
        <v>198</v>
      </c>
      <c r="D42" s="17">
        <v>0</v>
      </c>
      <c r="E42" s="17">
        <v>16051</v>
      </c>
      <c r="F42" s="92">
        <v>15522.53</v>
      </c>
      <c r="G42" s="91">
        <v>15522.53</v>
      </c>
      <c r="H42" s="90">
        <v>7124.31</v>
      </c>
      <c r="I42" s="91">
        <v>398.22</v>
      </c>
      <c r="J42" s="91">
        <v>8000</v>
      </c>
      <c r="K42" s="17"/>
      <c r="L42" s="17"/>
      <c r="M42" s="17"/>
      <c r="N42" s="91"/>
      <c r="O42" s="171">
        <f t="shared" si="1"/>
        <v>96.70755716154757</v>
      </c>
    </row>
    <row r="43" spans="1:15" ht="25.5">
      <c r="A43" s="35" t="s">
        <v>12</v>
      </c>
      <c r="B43" s="16" t="s">
        <v>136</v>
      </c>
      <c r="C43" s="15" t="s">
        <v>137</v>
      </c>
      <c r="D43" s="17">
        <v>288500</v>
      </c>
      <c r="E43" s="17">
        <v>288500</v>
      </c>
      <c r="F43" s="88">
        <v>61366.73</v>
      </c>
      <c r="G43" s="88">
        <f>F43-N43</f>
        <v>61366.73</v>
      </c>
      <c r="H43" s="91">
        <v>17065.9</v>
      </c>
      <c r="I43" s="97">
        <v>44300.83</v>
      </c>
      <c r="J43" s="97"/>
      <c r="K43" s="17"/>
      <c r="L43" s="17"/>
      <c r="M43" s="17"/>
      <c r="N43" s="46"/>
      <c r="O43" s="171">
        <f t="shared" si="1"/>
        <v>21.27096360485269</v>
      </c>
    </row>
    <row r="44" spans="1:15" ht="12.75">
      <c r="A44" s="35"/>
      <c r="B44" s="16" t="s">
        <v>43</v>
      </c>
      <c r="C44" s="15" t="s">
        <v>44</v>
      </c>
      <c r="D44" s="17">
        <v>123500</v>
      </c>
      <c r="E44" s="17">
        <v>123500</v>
      </c>
      <c r="F44" s="88">
        <v>48845</v>
      </c>
      <c r="G44" s="88">
        <f>F44-N44</f>
        <v>48845</v>
      </c>
      <c r="H44" s="46"/>
      <c r="I44" s="97">
        <v>48845</v>
      </c>
      <c r="J44" s="46"/>
      <c r="K44" s="17"/>
      <c r="L44" s="17"/>
      <c r="M44" s="17"/>
      <c r="N44" s="46"/>
      <c r="O44" s="171">
        <f t="shared" si="1"/>
        <v>39.55060728744939</v>
      </c>
    </row>
    <row r="45" spans="1:15" s="1" customFormat="1" ht="36">
      <c r="A45" s="53" t="s">
        <v>128</v>
      </c>
      <c r="B45" s="54"/>
      <c r="C45" s="60" t="s">
        <v>45</v>
      </c>
      <c r="D45" s="61">
        <f>D46</f>
        <v>2580</v>
      </c>
      <c r="E45" s="62">
        <f>E46</f>
        <v>2580</v>
      </c>
      <c r="F45" s="62">
        <f>F46</f>
        <v>0</v>
      </c>
      <c r="G45" s="62"/>
      <c r="H45" s="62"/>
      <c r="I45" s="62"/>
      <c r="J45" s="62"/>
      <c r="K45" s="99"/>
      <c r="L45" s="99"/>
      <c r="M45" s="99"/>
      <c r="N45" s="99"/>
      <c r="O45" s="169">
        <f t="shared" si="1"/>
        <v>0</v>
      </c>
    </row>
    <row r="46" spans="1:15" ht="25.5">
      <c r="A46" s="35" t="s">
        <v>12</v>
      </c>
      <c r="B46" s="16" t="s">
        <v>46</v>
      </c>
      <c r="C46" s="15" t="s">
        <v>47</v>
      </c>
      <c r="D46" s="17">
        <v>2580</v>
      </c>
      <c r="E46" s="79">
        <v>2580</v>
      </c>
      <c r="F46" s="117">
        <v>0</v>
      </c>
      <c r="G46" s="88"/>
      <c r="H46" s="117"/>
      <c r="I46" s="117"/>
      <c r="J46" s="117"/>
      <c r="K46" s="79"/>
      <c r="L46" s="79"/>
      <c r="M46" s="79"/>
      <c r="N46" s="78"/>
      <c r="O46" s="171">
        <f t="shared" si="1"/>
        <v>0</v>
      </c>
    </row>
    <row r="47" spans="1:15" ht="12.75">
      <c r="A47" s="56" t="s">
        <v>207</v>
      </c>
      <c r="B47" s="63"/>
      <c r="C47" s="83" t="s">
        <v>208</v>
      </c>
      <c r="D47" s="156">
        <f>D48</f>
        <v>500</v>
      </c>
      <c r="E47" s="156">
        <f>E48</f>
        <v>500</v>
      </c>
      <c r="F47" s="199">
        <f>F48</f>
        <v>500</v>
      </c>
      <c r="G47" s="199">
        <f>G48</f>
        <v>500</v>
      </c>
      <c r="H47" s="156"/>
      <c r="I47" s="199">
        <f>I48</f>
        <v>500</v>
      </c>
      <c r="J47" s="156"/>
      <c r="K47" s="192"/>
      <c r="L47" s="192"/>
      <c r="M47" s="192"/>
      <c r="N47" s="62"/>
      <c r="O47" s="193"/>
    </row>
    <row r="48" spans="1:15" ht="12.75">
      <c r="A48" s="35"/>
      <c r="B48" s="16" t="s">
        <v>209</v>
      </c>
      <c r="C48" s="15" t="s">
        <v>210</v>
      </c>
      <c r="D48" s="17">
        <v>500</v>
      </c>
      <c r="E48" s="79">
        <v>500</v>
      </c>
      <c r="F48" s="117">
        <v>500</v>
      </c>
      <c r="G48" s="88">
        <v>500</v>
      </c>
      <c r="H48" s="117"/>
      <c r="I48" s="117">
        <v>500</v>
      </c>
      <c r="J48" s="117"/>
      <c r="K48" s="79"/>
      <c r="L48" s="79"/>
      <c r="M48" s="79"/>
      <c r="N48" s="78"/>
      <c r="O48" s="171"/>
    </row>
    <row r="49" spans="1:15" s="1" customFormat="1" ht="25.5">
      <c r="A49" s="56" t="s">
        <v>48</v>
      </c>
      <c r="B49" s="57"/>
      <c r="C49" s="55" t="s">
        <v>49</v>
      </c>
      <c r="D49" s="62">
        <f aca="true" t="shared" si="4" ref="D49:K49">SUM(D50:D55)</f>
        <v>1084986</v>
      </c>
      <c r="E49" s="62">
        <f t="shared" si="4"/>
        <v>1112639</v>
      </c>
      <c r="F49" s="95">
        <f t="shared" si="4"/>
        <v>483733.26</v>
      </c>
      <c r="G49" s="95">
        <f t="shared" si="4"/>
        <v>483733.26</v>
      </c>
      <c r="H49" s="96">
        <f t="shared" si="4"/>
        <v>311276.02</v>
      </c>
      <c r="I49" s="95">
        <f t="shared" si="4"/>
        <v>146309.48999999996</v>
      </c>
      <c r="J49" s="95">
        <f t="shared" si="4"/>
        <v>16947.75</v>
      </c>
      <c r="K49" s="95">
        <f t="shared" si="4"/>
        <v>9200</v>
      </c>
      <c r="L49" s="95"/>
      <c r="M49" s="95"/>
      <c r="N49" s="95"/>
      <c r="O49" s="169">
        <f t="shared" si="1"/>
        <v>43.47620926464019</v>
      </c>
    </row>
    <row r="50" spans="1:15" s="1" customFormat="1" ht="12.75">
      <c r="A50" s="35"/>
      <c r="B50" s="16" t="s">
        <v>147</v>
      </c>
      <c r="C50" s="15" t="s">
        <v>146</v>
      </c>
      <c r="D50" s="17">
        <v>80000</v>
      </c>
      <c r="E50" s="17">
        <v>80000</v>
      </c>
      <c r="F50" s="88">
        <v>9200</v>
      </c>
      <c r="G50" s="88">
        <v>9200</v>
      </c>
      <c r="H50" s="91"/>
      <c r="I50" s="46"/>
      <c r="J50" s="46"/>
      <c r="K50" s="91">
        <v>9200</v>
      </c>
      <c r="L50" s="91"/>
      <c r="M50" s="91"/>
      <c r="N50" s="91"/>
      <c r="O50" s="171">
        <f t="shared" si="1"/>
        <v>11.5</v>
      </c>
    </row>
    <row r="51" spans="1:15" ht="12.75">
      <c r="A51" s="35"/>
      <c r="B51" s="16" t="s">
        <v>50</v>
      </c>
      <c r="C51" s="15" t="s">
        <v>51</v>
      </c>
      <c r="D51" s="17">
        <v>297800</v>
      </c>
      <c r="E51" s="17">
        <v>320800</v>
      </c>
      <c r="F51" s="88">
        <v>125073.73</v>
      </c>
      <c r="G51" s="91">
        <f>F51-N51</f>
        <v>125073.73</v>
      </c>
      <c r="H51" s="91">
        <v>5400</v>
      </c>
      <c r="I51" s="97">
        <v>103430.98</v>
      </c>
      <c r="J51" s="142">
        <v>16242.75</v>
      </c>
      <c r="K51" s="98"/>
      <c r="L51" s="98"/>
      <c r="M51" s="98"/>
      <c r="N51" s="91"/>
      <c r="O51" s="171">
        <f t="shared" si="1"/>
        <v>38.98807044887781</v>
      </c>
    </row>
    <row r="52" spans="1:15" ht="12.75">
      <c r="A52" s="35" t="s">
        <v>12</v>
      </c>
      <c r="B52" s="16" t="s">
        <v>52</v>
      </c>
      <c r="C52" s="15" t="s">
        <v>53</v>
      </c>
      <c r="D52" s="17">
        <v>1900</v>
      </c>
      <c r="E52" s="17">
        <v>1700</v>
      </c>
      <c r="F52" s="139">
        <v>0</v>
      </c>
      <c r="G52" s="91"/>
      <c r="H52" s="91"/>
      <c r="I52" s="46"/>
      <c r="J52" s="46"/>
      <c r="K52" s="98"/>
      <c r="L52" s="98"/>
      <c r="M52" s="98"/>
      <c r="N52" s="91"/>
      <c r="O52" s="171">
        <f t="shared" si="1"/>
        <v>0</v>
      </c>
    </row>
    <row r="53" spans="1:15" ht="12.75">
      <c r="A53" s="35"/>
      <c r="B53" s="16" t="s">
        <v>151</v>
      </c>
      <c r="C53" s="15" t="s">
        <v>152</v>
      </c>
      <c r="D53" s="17">
        <v>687286</v>
      </c>
      <c r="E53" s="17">
        <v>689638</v>
      </c>
      <c r="F53" s="88">
        <v>342290.58</v>
      </c>
      <c r="G53" s="91">
        <f>F53-N53</f>
        <v>342290.58</v>
      </c>
      <c r="H53" s="91">
        <v>305876.02</v>
      </c>
      <c r="I53" s="91">
        <v>35709.56</v>
      </c>
      <c r="J53" s="91">
        <v>705</v>
      </c>
      <c r="K53" s="98"/>
      <c r="L53" s="98"/>
      <c r="M53" s="98"/>
      <c r="N53" s="91"/>
      <c r="O53" s="171">
        <f t="shared" si="1"/>
        <v>49.63336997091228</v>
      </c>
    </row>
    <row r="54" spans="1:15" ht="12.75">
      <c r="A54" s="35"/>
      <c r="B54" s="16" t="s">
        <v>157</v>
      </c>
      <c r="C54" s="15" t="s">
        <v>158</v>
      </c>
      <c r="D54" s="17">
        <v>0</v>
      </c>
      <c r="E54" s="17">
        <v>751</v>
      </c>
      <c r="F54" s="94">
        <v>750.18</v>
      </c>
      <c r="G54" s="91">
        <v>750.18</v>
      </c>
      <c r="H54" s="91"/>
      <c r="I54" s="143">
        <v>750.18</v>
      </c>
      <c r="J54" s="46"/>
      <c r="K54" s="17"/>
      <c r="L54" s="17"/>
      <c r="M54" s="17"/>
      <c r="N54" s="46"/>
      <c r="O54" s="171">
        <f t="shared" si="1"/>
        <v>99.89081225033289</v>
      </c>
    </row>
    <row r="55" spans="1:15" ht="12.75">
      <c r="A55" s="35" t="s">
        <v>12</v>
      </c>
      <c r="B55" s="16" t="s">
        <v>54</v>
      </c>
      <c r="C55" s="15" t="s">
        <v>44</v>
      </c>
      <c r="D55" s="17">
        <v>18000</v>
      </c>
      <c r="E55" s="17">
        <v>19750</v>
      </c>
      <c r="F55" s="88">
        <v>6418.77</v>
      </c>
      <c r="G55" s="91">
        <f>F55-N55</f>
        <v>6418.77</v>
      </c>
      <c r="H55" s="46"/>
      <c r="I55" s="97">
        <v>6418.77</v>
      </c>
      <c r="J55" s="46"/>
      <c r="K55" s="17"/>
      <c r="L55" s="17"/>
      <c r="M55" s="17"/>
      <c r="N55" s="46"/>
      <c r="O55" s="171">
        <f t="shared" si="1"/>
        <v>32.50010126582279</v>
      </c>
    </row>
    <row r="56" spans="1:15" ht="37.5" customHeight="1">
      <c r="A56" s="56" t="s">
        <v>55</v>
      </c>
      <c r="B56" s="63"/>
      <c r="C56" s="55" t="s">
        <v>56</v>
      </c>
      <c r="D56" s="62">
        <f aca="true" t="shared" si="5" ref="D56:I56">SUM(D57)</f>
        <v>120100</v>
      </c>
      <c r="E56" s="62">
        <f t="shared" si="5"/>
        <v>120100</v>
      </c>
      <c r="F56" s="95">
        <f t="shared" si="5"/>
        <v>72630.27</v>
      </c>
      <c r="G56" s="95">
        <f t="shared" si="5"/>
        <v>72630.27</v>
      </c>
      <c r="H56" s="95">
        <f t="shared" si="5"/>
        <v>72412.74</v>
      </c>
      <c r="I56" s="96">
        <f t="shared" si="5"/>
        <v>217.53</v>
      </c>
      <c r="J56" s="96"/>
      <c r="K56" s="99"/>
      <c r="L56" s="99"/>
      <c r="M56" s="99"/>
      <c r="N56" s="96"/>
      <c r="O56" s="169">
        <f t="shared" si="1"/>
        <v>60.47482930890925</v>
      </c>
    </row>
    <row r="57" spans="1:15" ht="25.5">
      <c r="A57" s="35"/>
      <c r="B57" s="16" t="s">
        <v>57</v>
      </c>
      <c r="C57" s="15" t="s">
        <v>58</v>
      </c>
      <c r="D57" s="17">
        <v>120100</v>
      </c>
      <c r="E57" s="17">
        <v>120100</v>
      </c>
      <c r="F57" s="92">
        <v>72630.27</v>
      </c>
      <c r="G57" s="91">
        <f>F57-N57</f>
        <v>72630.27</v>
      </c>
      <c r="H57" s="97">
        <v>72412.74</v>
      </c>
      <c r="I57" s="97">
        <v>217.53</v>
      </c>
      <c r="J57" s="97"/>
      <c r="K57" s="100"/>
      <c r="L57" s="100"/>
      <c r="M57" s="100"/>
      <c r="N57" s="97"/>
      <c r="O57" s="171">
        <f t="shared" si="1"/>
        <v>60.47482930890925</v>
      </c>
    </row>
    <row r="58" spans="1:15" s="1" customFormat="1" ht="12.75">
      <c r="A58" s="56" t="s">
        <v>59</v>
      </c>
      <c r="B58" s="57"/>
      <c r="C58" s="55" t="s">
        <v>60</v>
      </c>
      <c r="D58" s="62">
        <f>D59</f>
        <v>1850000</v>
      </c>
      <c r="E58" s="62">
        <f>E59</f>
        <v>1850000</v>
      </c>
      <c r="F58" s="96">
        <f>F59</f>
        <v>802686.03</v>
      </c>
      <c r="G58" s="96">
        <f>G59</f>
        <v>802686.03</v>
      </c>
      <c r="H58" s="96"/>
      <c r="I58" s="96"/>
      <c r="J58" s="96"/>
      <c r="K58" s="99"/>
      <c r="L58" s="99">
        <f>L59</f>
        <v>802686.03</v>
      </c>
      <c r="M58" s="99"/>
      <c r="N58" s="96"/>
      <c r="O58" s="169">
        <f t="shared" si="1"/>
        <v>43.38843405405405</v>
      </c>
    </row>
    <row r="59" spans="1:15" ht="24">
      <c r="A59" s="35" t="s">
        <v>12</v>
      </c>
      <c r="B59" s="16" t="s">
        <v>61</v>
      </c>
      <c r="C59" s="29" t="s">
        <v>62</v>
      </c>
      <c r="D59" s="17">
        <v>1850000</v>
      </c>
      <c r="E59" s="17">
        <v>1850000</v>
      </c>
      <c r="F59" s="141">
        <v>802686.03</v>
      </c>
      <c r="G59" s="91">
        <f>F59-N59</f>
        <v>802686.03</v>
      </c>
      <c r="H59" s="46"/>
      <c r="I59" s="97"/>
      <c r="J59" s="97"/>
      <c r="K59" s="100"/>
      <c r="L59" s="100">
        <v>802686.03</v>
      </c>
      <c r="M59" s="100"/>
      <c r="N59" s="97"/>
      <c r="O59" s="171">
        <f t="shared" si="1"/>
        <v>43.38843405405405</v>
      </c>
    </row>
    <row r="60" spans="1:15" s="1" customFormat="1" ht="12.75">
      <c r="A60" s="56" t="s">
        <v>63</v>
      </c>
      <c r="B60" s="57"/>
      <c r="C60" s="55" t="s">
        <v>64</v>
      </c>
      <c r="D60" s="62">
        <f>D61+D69</f>
        <v>2301397</v>
      </c>
      <c r="E60" s="62">
        <f>E61+E69</f>
        <v>1846044</v>
      </c>
      <c r="F60" s="99">
        <f>F61+F69</f>
        <v>781203</v>
      </c>
      <c r="G60" s="99">
        <f>G61+G69</f>
        <v>781203</v>
      </c>
      <c r="H60" s="99"/>
      <c r="I60" s="99"/>
      <c r="J60" s="99"/>
      <c r="K60" s="99">
        <f>K61+K62+K63+K64+K69</f>
        <v>781203</v>
      </c>
      <c r="L60" s="99"/>
      <c r="M60" s="99"/>
      <c r="N60" s="96"/>
      <c r="O60" s="169">
        <f t="shared" si="1"/>
        <v>42.31768040198392</v>
      </c>
    </row>
    <row r="61" spans="1:15" ht="12.75">
      <c r="A61" s="35" t="s">
        <v>12</v>
      </c>
      <c r="B61" s="16" t="s">
        <v>65</v>
      </c>
      <c r="C61" s="15" t="s">
        <v>66</v>
      </c>
      <c r="D61" s="17">
        <v>739000</v>
      </c>
      <c r="E61" s="17">
        <v>283647</v>
      </c>
      <c r="F61" s="97">
        <f>SUM(F63:F64)</f>
        <v>0</v>
      </c>
      <c r="G61" s="97">
        <f>SUM(G63:G64)</f>
        <v>0</v>
      </c>
      <c r="H61" s="46"/>
      <c r="I61" s="46"/>
      <c r="J61" s="46"/>
      <c r="K61" s="17"/>
      <c r="L61" s="17"/>
      <c r="M61" s="17"/>
      <c r="N61" s="46"/>
      <c r="O61" s="171">
        <f t="shared" si="1"/>
        <v>0</v>
      </c>
    </row>
    <row r="62" spans="1:15" ht="12.75">
      <c r="A62" s="35"/>
      <c r="B62" s="16"/>
      <c r="C62" s="15" t="s">
        <v>4</v>
      </c>
      <c r="D62" s="17"/>
      <c r="E62" s="17"/>
      <c r="F62" s="46"/>
      <c r="G62" s="46"/>
      <c r="H62" s="46"/>
      <c r="I62" s="46"/>
      <c r="J62" s="46"/>
      <c r="K62" s="17"/>
      <c r="L62" s="17"/>
      <c r="M62" s="17"/>
      <c r="N62" s="46"/>
      <c r="O62" s="171"/>
    </row>
    <row r="63" spans="1:15" ht="12.75">
      <c r="A63" s="35"/>
      <c r="B63" s="16"/>
      <c r="C63" s="18" t="s">
        <v>67</v>
      </c>
      <c r="D63" s="17">
        <v>439000</v>
      </c>
      <c r="E63" s="48">
        <v>134398</v>
      </c>
      <c r="F63" s="97">
        <f>SUM(F65:F66)</f>
        <v>0</v>
      </c>
      <c r="G63" s="97">
        <f>SUM(G65:G66)</f>
        <v>0</v>
      </c>
      <c r="H63" s="46"/>
      <c r="I63" s="46"/>
      <c r="J63" s="46"/>
      <c r="K63" s="17"/>
      <c r="L63" s="17"/>
      <c r="M63" s="17"/>
      <c r="N63" s="46"/>
      <c r="O63" s="171">
        <f t="shared" si="1"/>
        <v>0</v>
      </c>
    </row>
    <row r="64" spans="1:15" ht="12.75">
      <c r="A64" s="37"/>
      <c r="B64" s="11"/>
      <c r="C64" s="20" t="s">
        <v>144</v>
      </c>
      <c r="D64" s="21">
        <v>300000</v>
      </c>
      <c r="E64" s="48">
        <v>149249</v>
      </c>
      <c r="F64" s="97">
        <f>SUM(F66:F67)</f>
        <v>0</v>
      </c>
      <c r="G64" s="97">
        <f>SUM(G66:G67)</f>
        <v>0</v>
      </c>
      <c r="H64" s="46"/>
      <c r="I64" s="46"/>
      <c r="J64" s="46"/>
      <c r="K64" s="17"/>
      <c r="L64" s="17"/>
      <c r="M64" s="17"/>
      <c r="N64" s="46"/>
      <c r="O64" s="171"/>
    </row>
    <row r="65" spans="1:15" ht="15" customHeight="1" hidden="1">
      <c r="A65" s="37"/>
      <c r="B65" s="11"/>
      <c r="C65" s="22" t="s">
        <v>129</v>
      </c>
      <c r="D65" s="23">
        <v>0</v>
      </c>
      <c r="E65" s="48"/>
      <c r="F65" s="118"/>
      <c r="G65" s="118"/>
      <c r="H65" s="46"/>
      <c r="I65" s="46"/>
      <c r="J65" s="46"/>
      <c r="K65" s="17"/>
      <c r="L65" s="17"/>
      <c r="M65" s="17"/>
      <c r="N65" s="46"/>
      <c r="O65" s="171"/>
    </row>
    <row r="66" spans="1:15" ht="15" customHeight="1" hidden="1">
      <c r="A66" s="37"/>
      <c r="B66" s="11"/>
      <c r="C66" s="22" t="s">
        <v>130</v>
      </c>
      <c r="D66" s="23">
        <v>0</v>
      </c>
      <c r="E66" s="48"/>
      <c r="F66" s="118"/>
      <c r="G66" s="118"/>
      <c r="H66" s="46"/>
      <c r="I66" s="46"/>
      <c r="J66" s="46"/>
      <c r="K66" s="17"/>
      <c r="L66" s="17"/>
      <c r="M66" s="17"/>
      <c r="N66" s="46"/>
      <c r="O66" s="171"/>
    </row>
    <row r="67" spans="1:15" ht="27.75" customHeight="1" hidden="1">
      <c r="A67" s="37"/>
      <c r="B67" s="11"/>
      <c r="C67" s="22" t="s">
        <v>131</v>
      </c>
      <c r="D67" s="23">
        <v>0</v>
      </c>
      <c r="E67" s="48"/>
      <c r="F67" s="118"/>
      <c r="G67" s="118"/>
      <c r="H67" s="46"/>
      <c r="I67" s="46"/>
      <c r="J67" s="46"/>
      <c r="K67" s="17"/>
      <c r="L67" s="17"/>
      <c r="M67" s="17"/>
      <c r="N67" s="46"/>
      <c r="O67" s="171"/>
    </row>
    <row r="68" spans="1:15" ht="27.75" customHeight="1" hidden="1">
      <c r="A68" s="37"/>
      <c r="B68" s="11"/>
      <c r="C68" s="22" t="s">
        <v>132</v>
      </c>
      <c r="D68" s="23">
        <v>0</v>
      </c>
      <c r="E68" s="48"/>
      <c r="F68" s="118"/>
      <c r="G68" s="118"/>
      <c r="H68" s="46"/>
      <c r="I68" s="46"/>
      <c r="J68" s="46"/>
      <c r="K68" s="17"/>
      <c r="L68" s="17"/>
      <c r="M68" s="17"/>
      <c r="N68" s="46"/>
      <c r="O68" s="171"/>
    </row>
    <row r="69" spans="1:15" ht="25.5">
      <c r="A69" s="37"/>
      <c r="B69" s="11" t="s">
        <v>126</v>
      </c>
      <c r="C69" s="12" t="s">
        <v>127</v>
      </c>
      <c r="D69" s="17">
        <v>1562397</v>
      </c>
      <c r="E69" s="17">
        <v>1562397</v>
      </c>
      <c r="F69" s="92">
        <v>781203</v>
      </c>
      <c r="G69" s="91">
        <f>F69-N69</f>
        <v>781203</v>
      </c>
      <c r="H69" s="46"/>
      <c r="I69" s="46"/>
      <c r="J69" s="46"/>
      <c r="K69" s="164">
        <v>781203</v>
      </c>
      <c r="L69" s="17"/>
      <c r="M69" s="17"/>
      <c r="N69" s="46"/>
      <c r="O69" s="171">
        <f t="shared" si="1"/>
        <v>50.00028801898622</v>
      </c>
    </row>
    <row r="70" spans="1:15" s="1" customFormat="1" ht="12.75">
      <c r="A70" s="53" t="s">
        <v>68</v>
      </c>
      <c r="B70" s="54"/>
      <c r="C70" s="64" t="s">
        <v>69</v>
      </c>
      <c r="D70" s="61">
        <f aca="true" t="shared" si="6" ref="D70:K70">SUM(D71:D79)</f>
        <v>19114935</v>
      </c>
      <c r="E70" s="62">
        <f t="shared" si="6"/>
        <v>19160535</v>
      </c>
      <c r="F70" s="96">
        <f t="shared" si="6"/>
        <v>9044230.979999999</v>
      </c>
      <c r="G70" s="96">
        <f t="shared" si="6"/>
        <v>8967391.35</v>
      </c>
      <c r="H70" s="96">
        <f t="shared" si="6"/>
        <v>5925541.930000002</v>
      </c>
      <c r="I70" s="96">
        <f>I71+I72+I73+I74+I75+I76+I77+I78+I79</f>
        <v>1884228.38</v>
      </c>
      <c r="J70" s="96">
        <f t="shared" si="6"/>
        <v>305006.38</v>
      </c>
      <c r="K70" s="95">
        <f t="shared" si="6"/>
        <v>852614.66</v>
      </c>
      <c r="L70" s="95"/>
      <c r="M70" s="95"/>
      <c r="N70" s="96">
        <f>SUM(N71:N79)</f>
        <v>76839.62999999999</v>
      </c>
      <c r="O70" s="169">
        <f t="shared" si="1"/>
        <v>47.202392730683144</v>
      </c>
    </row>
    <row r="71" spans="1:16" ht="12.75">
      <c r="A71" s="35" t="s">
        <v>12</v>
      </c>
      <c r="B71" s="16" t="s">
        <v>70</v>
      </c>
      <c r="C71" s="15" t="s">
        <v>71</v>
      </c>
      <c r="D71" s="17">
        <v>7277318</v>
      </c>
      <c r="E71" s="17">
        <v>7321818</v>
      </c>
      <c r="F71" s="97">
        <v>3783790.34</v>
      </c>
      <c r="G71" s="91">
        <f aca="true" t="shared" si="7" ref="G71:G79">F71-N71</f>
        <v>3775980.55</v>
      </c>
      <c r="H71" s="97">
        <v>2945214.52</v>
      </c>
      <c r="I71" s="97">
        <v>666194.07</v>
      </c>
      <c r="J71" s="97">
        <v>164571.96</v>
      </c>
      <c r="K71" s="91"/>
      <c r="L71" s="91"/>
      <c r="M71" s="91"/>
      <c r="N71" s="97">
        <v>7809.79</v>
      </c>
      <c r="O71" s="171">
        <f t="shared" si="1"/>
        <v>51.678290009393834</v>
      </c>
      <c r="P71" s="30"/>
    </row>
    <row r="72" spans="1:16" ht="12.75">
      <c r="A72" s="35"/>
      <c r="B72" s="16" t="s">
        <v>138</v>
      </c>
      <c r="C72" s="29" t="s">
        <v>141</v>
      </c>
      <c r="D72" s="17">
        <v>109798</v>
      </c>
      <c r="E72" s="17">
        <v>109798</v>
      </c>
      <c r="F72" s="97">
        <v>58147.86</v>
      </c>
      <c r="G72" s="91">
        <f t="shared" si="7"/>
        <v>58147.86</v>
      </c>
      <c r="H72" s="97">
        <v>46908.68</v>
      </c>
      <c r="I72" s="97">
        <v>6040.5</v>
      </c>
      <c r="J72" s="97">
        <v>5198.68</v>
      </c>
      <c r="K72" s="91"/>
      <c r="L72" s="91"/>
      <c r="M72" s="91"/>
      <c r="N72" s="97"/>
      <c r="O72" s="171">
        <f t="shared" si="1"/>
        <v>52.9589427858431</v>
      </c>
      <c r="P72" s="30"/>
    </row>
    <row r="73" spans="1:15" ht="12.75">
      <c r="A73" s="39"/>
      <c r="B73" s="24" t="s">
        <v>72</v>
      </c>
      <c r="C73" s="25" t="s">
        <v>73</v>
      </c>
      <c r="D73" s="17">
        <v>5951817</v>
      </c>
      <c r="E73" s="17">
        <v>5949517</v>
      </c>
      <c r="F73" s="97">
        <v>2324241</v>
      </c>
      <c r="G73" s="91">
        <f t="shared" si="7"/>
        <v>2255211.16</v>
      </c>
      <c r="H73" s="97">
        <v>1063395.22</v>
      </c>
      <c r="I73" s="97">
        <v>284206.36</v>
      </c>
      <c r="J73" s="97">
        <v>54994.92</v>
      </c>
      <c r="K73" s="91">
        <v>852614.66</v>
      </c>
      <c r="L73" s="91"/>
      <c r="M73" s="91"/>
      <c r="N73" s="97">
        <v>69029.84</v>
      </c>
      <c r="O73" s="171">
        <f t="shared" si="1"/>
        <v>39.06604519324846</v>
      </c>
    </row>
    <row r="74" spans="1:15" ht="12.75">
      <c r="A74" s="35"/>
      <c r="B74" s="16" t="s">
        <v>74</v>
      </c>
      <c r="C74" s="15" t="s">
        <v>75</v>
      </c>
      <c r="D74" s="17">
        <v>3243528</v>
      </c>
      <c r="E74" s="17">
        <v>3243528</v>
      </c>
      <c r="F74" s="97">
        <v>1665100.69</v>
      </c>
      <c r="G74" s="91">
        <f t="shared" si="7"/>
        <v>1665100.69</v>
      </c>
      <c r="H74" s="97">
        <v>1308138.32</v>
      </c>
      <c r="I74" s="97">
        <v>277655.82</v>
      </c>
      <c r="J74" s="97">
        <v>79306.55</v>
      </c>
      <c r="K74" s="103"/>
      <c r="L74" s="103"/>
      <c r="M74" s="103"/>
      <c r="N74" s="97"/>
      <c r="O74" s="171">
        <f t="shared" si="1"/>
        <v>51.33609729899048</v>
      </c>
    </row>
    <row r="75" spans="1:15" ht="12.75">
      <c r="A75" s="35" t="s">
        <v>12</v>
      </c>
      <c r="B75" s="16" t="s">
        <v>76</v>
      </c>
      <c r="C75" s="15" t="s">
        <v>77</v>
      </c>
      <c r="D75" s="17">
        <v>628400</v>
      </c>
      <c r="E75" s="17">
        <v>628400</v>
      </c>
      <c r="F75" s="97">
        <v>324796.12</v>
      </c>
      <c r="G75" s="91">
        <f t="shared" si="7"/>
        <v>324796.12</v>
      </c>
      <c r="H75" s="97">
        <v>40162.11</v>
      </c>
      <c r="I75" s="97">
        <v>284634.01</v>
      </c>
      <c r="J75" s="97"/>
      <c r="K75" s="46"/>
      <c r="L75" s="46"/>
      <c r="M75" s="46"/>
      <c r="N75" s="97"/>
      <c r="O75" s="171">
        <f t="shared" si="1"/>
        <v>51.686206238064926</v>
      </c>
    </row>
    <row r="76" spans="1:15" ht="15" customHeight="1">
      <c r="A76" s="35" t="s">
        <v>12</v>
      </c>
      <c r="B76" s="16" t="s">
        <v>78</v>
      </c>
      <c r="C76" s="15" t="s">
        <v>79</v>
      </c>
      <c r="D76" s="17">
        <v>424538</v>
      </c>
      <c r="E76" s="17">
        <v>424538</v>
      </c>
      <c r="F76" s="97">
        <v>204763.54</v>
      </c>
      <c r="G76" s="91">
        <f t="shared" si="7"/>
        <v>204763.54</v>
      </c>
      <c r="H76" s="97">
        <v>187044.65</v>
      </c>
      <c r="I76" s="97">
        <v>16784.62</v>
      </c>
      <c r="J76" s="97">
        <v>934.27</v>
      </c>
      <c r="K76" s="46"/>
      <c r="L76" s="46"/>
      <c r="M76" s="46"/>
      <c r="N76" s="97"/>
      <c r="O76" s="171">
        <f t="shared" si="1"/>
        <v>48.2320875869769</v>
      </c>
    </row>
    <row r="77" spans="1:15" ht="14.25" customHeight="1">
      <c r="A77" s="35" t="s">
        <v>12</v>
      </c>
      <c r="B77" s="16" t="s">
        <v>80</v>
      </c>
      <c r="C77" s="15" t="s">
        <v>81</v>
      </c>
      <c r="D77" s="17">
        <v>66151</v>
      </c>
      <c r="E77" s="17">
        <v>66151</v>
      </c>
      <c r="F77" s="97">
        <v>23077.14</v>
      </c>
      <c r="G77" s="91">
        <f t="shared" si="7"/>
        <v>23077.14</v>
      </c>
      <c r="H77" s="97"/>
      <c r="I77" s="97">
        <v>23077.14</v>
      </c>
      <c r="J77" s="97"/>
      <c r="K77" s="46"/>
      <c r="L77" s="46"/>
      <c r="M77" s="46"/>
      <c r="N77" s="97"/>
      <c r="O77" s="171">
        <f t="shared" si="1"/>
        <v>34.88554972713942</v>
      </c>
    </row>
    <row r="78" spans="1:15" ht="14.25" customHeight="1">
      <c r="A78" s="35"/>
      <c r="B78" s="16" t="s">
        <v>159</v>
      </c>
      <c r="C78" s="15" t="s">
        <v>160</v>
      </c>
      <c r="D78" s="17">
        <v>1407914</v>
      </c>
      <c r="E78" s="17">
        <v>1411314</v>
      </c>
      <c r="F78" s="97">
        <v>659743.55</v>
      </c>
      <c r="G78" s="91">
        <f t="shared" si="7"/>
        <v>659743.55</v>
      </c>
      <c r="H78" s="97">
        <v>334107.69</v>
      </c>
      <c r="I78" s="97">
        <v>325635.86</v>
      </c>
      <c r="J78" s="97"/>
      <c r="K78" s="46"/>
      <c r="L78" s="46"/>
      <c r="M78" s="46"/>
      <c r="N78" s="97"/>
      <c r="O78" s="171">
        <f t="shared" si="1"/>
        <v>46.74675869437985</v>
      </c>
    </row>
    <row r="79" spans="1:15" ht="13.5" thickBot="1">
      <c r="A79" s="35"/>
      <c r="B79" s="16" t="s">
        <v>82</v>
      </c>
      <c r="C79" s="15" t="s">
        <v>44</v>
      </c>
      <c r="D79" s="17">
        <v>5471</v>
      </c>
      <c r="E79" s="17">
        <v>5471</v>
      </c>
      <c r="F79" s="97">
        <v>570.74</v>
      </c>
      <c r="G79" s="91">
        <f t="shared" si="7"/>
        <v>570.74</v>
      </c>
      <c r="H79" s="97">
        <v>570.74</v>
      </c>
      <c r="I79" s="97"/>
      <c r="J79" s="97"/>
      <c r="K79" s="46"/>
      <c r="L79" s="46"/>
      <c r="M79" s="46"/>
      <c r="N79" s="46"/>
      <c r="O79" s="171">
        <f t="shared" si="1"/>
        <v>10.432096508864925</v>
      </c>
    </row>
    <row r="80" spans="1:15" s="1" customFormat="1" ht="12.75">
      <c r="A80" s="65" t="s">
        <v>83</v>
      </c>
      <c r="B80" s="66"/>
      <c r="C80" s="67" t="s">
        <v>84</v>
      </c>
      <c r="D80" s="68">
        <f aca="true" t="shared" si="8" ref="D80:I80">D81+D82+D83</f>
        <v>282650</v>
      </c>
      <c r="E80" s="68">
        <f t="shared" si="8"/>
        <v>282650</v>
      </c>
      <c r="F80" s="161">
        <f t="shared" si="8"/>
        <v>111706.84999999999</v>
      </c>
      <c r="G80" s="161">
        <f t="shared" si="8"/>
        <v>111706.84999999999</v>
      </c>
      <c r="H80" s="161">
        <f t="shared" si="8"/>
        <v>46743.9</v>
      </c>
      <c r="I80" s="161">
        <f t="shared" si="8"/>
        <v>64962.950000000004</v>
      </c>
      <c r="J80" s="96"/>
      <c r="K80" s="96"/>
      <c r="L80" s="96"/>
      <c r="M80" s="96"/>
      <c r="N80" s="96"/>
      <c r="O80" s="169">
        <f t="shared" si="1"/>
        <v>39.521263046170176</v>
      </c>
    </row>
    <row r="81" spans="1:15" ht="12.75">
      <c r="A81" s="36"/>
      <c r="B81" s="16" t="s">
        <v>85</v>
      </c>
      <c r="C81" s="15" t="s">
        <v>86</v>
      </c>
      <c r="D81" s="17">
        <v>14650</v>
      </c>
      <c r="E81" s="17">
        <v>14650</v>
      </c>
      <c r="F81" s="97">
        <v>163.56</v>
      </c>
      <c r="G81" s="91">
        <f>F81-N81</f>
        <v>163.56</v>
      </c>
      <c r="H81" s="97"/>
      <c r="I81" s="97">
        <v>163.56</v>
      </c>
      <c r="J81" s="97"/>
      <c r="K81" s="17"/>
      <c r="L81" s="17"/>
      <c r="M81" s="17"/>
      <c r="N81" s="46"/>
      <c r="O81" s="171">
        <f t="shared" si="1"/>
        <v>1.1164505119453927</v>
      </c>
    </row>
    <row r="82" spans="1:15" ht="12.75">
      <c r="A82" s="36"/>
      <c r="B82" s="16" t="s">
        <v>149</v>
      </c>
      <c r="C82" s="15" t="s">
        <v>150</v>
      </c>
      <c r="D82" s="17">
        <v>19600</v>
      </c>
      <c r="E82" s="17">
        <v>19600</v>
      </c>
      <c r="F82" s="97">
        <v>11050.23</v>
      </c>
      <c r="G82" s="91">
        <f>F82-N82</f>
        <v>11050.23</v>
      </c>
      <c r="H82" s="97"/>
      <c r="I82" s="97">
        <v>11050.23</v>
      </c>
      <c r="J82" s="97"/>
      <c r="K82" s="17"/>
      <c r="L82" s="17"/>
      <c r="M82" s="17"/>
      <c r="N82" s="46"/>
      <c r="O82" s="171">
        <f>F82/E82*100</f>
        <v>56.378724489795914</v>
      </c>
    </row>
    <row r="83" spans="1:15" ht="12.75">
      <c r="A83" s="35"/>
      <c r="B83" s="16" t="s">
        <v>87</v>
      </c>
      <c r="C83" s="15" t="s">
        <v>88</v>
      </c>
      <c r="D83" s="17">
        <v>248400</v>
      </c>
      <c r="E83" s="17">
        <v>248400</v>
      </c>
      <c r="F83" s="97">
        <v>100493.06</v>
      </c>
      <c r="G83" s="91">
        <f>F83-N83</f>
        <v>100493.06</v>
      </c>
      <c r="H83" s="97">
        <v>46743.9</v>
      </c>
      <c r="I83" s="97">
        <v>53749.16</v>
      </c>
      <c r="J83" s="97"/>
      <c r="K83" s="17"/>
      <c r="L83" s="17"/>
      <c r="M83" s="17"/>
      <c r="N83" s="46"/>
      <c r="O83" s="171">
        <f t="shared" si="1"/>
        <v>40.45614331723028</v>
      </c>
    </row>
    <row r="84" spans="1:15" s="1" customFormat="1" ht="12.75">
      <c r="A84" s="56" t="s">
        <v>89</v>
      </c>
      <c r="B84" s="57"/>
      <c r="C84" s="55" t="s">
        <v>90</v>
      </c>
      <c r="D84" s="62">
        <f>D85+D86+D87+D88+D89+D90+D91</f>
        <v>3198582</v>
      </c>
      <c r="E84" s="62">
        <f aca="true" t="shared" si="9" ref="E84:K84">E85+E86+E87+E88+E89+E90+E91</f>
        <v>3248082</v>
      </c>
      <c r="F84" s="99">
        <f t="shared" si="9"/>
        <v>1658436.42</v>
      </c>
      <c r="G84" s="99">
        <f t="shared" si="9"/>
        <v>1658436.42</v>
      </c>
      <c r="H84" s="99">
        <f t="shared" si="9"/>
        <v>376996.91</v>
      </c>
      <c r="I84" s="99">
        <f>I85+I86+I87+I88+I89+I90+I91</f>
        <v>127017.93000000001</v>
      </c>
      <c r="J84" s="99">
        <f>J85+J86+J87+J88+J89+J90+J91</f>
        <v>1126921.58</v>
      </c>
      <c r="K84" s="99">
        <f t="shared" si="9"/>
        <v>27500</v>
      </c>
      <c r="L84" s="99"/>
      <c r="M84" s="99"/>
      <c r="N84" s="99"/>
      <c r="O84" s="169">
        <f t="shared" si="1"/>
        <v>51.05894555617746</v>
      </c>
    </row>
    <row r="85" spans="1:15" s="1" customFormat="1" ht="51">
      <c r="A85" s="35"/>
      <c r="B85" s="16" t="s">
        <v>125</v>
      </c>
      <c r="C85" s="15" t="s">
        <v>199</v>
      </c>
      <c r="D85" s="17">
        <v>2035127</v>
      </c>
      <c r="E85" s="17">
        <v>2044127</v>
      </c>
      <c r="F85" s="97">
        <v>1076739.27</v>
      </c>
      <c r="G85" s="91">
        <f>F85-N85</f>
        <v>1076739.27</v>
      </c>
      <c r="H85" s="97">
        <v>48773.49</v>
      </c>
      <c r="I85" s="97">
        <v>10442.08</v>
      </c>
      <c r="J85" s="119">
        <v>1017523.7</v>
      </c>
      <c r="K85" s="46"/>
      <c r="L85" s="46"/>
      <c r="M85" s="46"/>
      <c r="N85" s="97"/>
      <c r="O85" s="171">
        <f t="shared" si="1"/>
        <v>52.67477363197101</v>
      </c>
    </row>
    <row r="86" spans="1:15" ht="76.5">
      <c r="A86" s="35"/>
      <c r="B86" s="16" t="s">
        <v>91</v>
      </c>
      <c r="C86" s="15" t="s">
        <v>169</v>
      </c>
      <c r="D86" s="17">
        <v>13600</v>
      </c>
      <c r="E86" s="17">
        <v>14000</v>
      </c>
      <c r="F86" s="97">
        <v>7023.73</v>
      </c>
      <c r="G86" s="91">
        <f>F86-N86</f>
        <v>7023.73</v>
      </c>
      <c r="H86" s="97"/>
      <c r="I86" s="97">
        <v>7023.73</v>
      </c>
      <c r="J86" s="97"/>
      <c r="K86" s="46"/>
      <c r="L86" s="46"/>
      <c r="M86" s="46"/>
      <c r="N86" s="97"/>
      <c r="O86" s="171">
        <f t="shared" si="1"/>
        <v>50.1695</v>
      </c>
    </row>
    <row r="87" spans="1:15" ht="25.5">
      <c r="A87" s="35"/>
      <c r="B87" s="16" t="s">
        <v>92</v>
      </c>
      <c r="C87" s="15" t="s">
        <v>170</v>
      </c>
      <c r="D87" s="17">
        <v>130000</v>
      </c>
      <c r="E87" s="17">
        <v>160500</v>
      </c>
      <c r="F87" s="97">
        <v>71929.53</v>
      </c>
      <c r="G87" s="91">
        <f>F87-N87</f>
        <v>71929.53</v>
      </c>
      <c r="H87" s="97"/>
      <c r="I87" s="97">
        <v>40605.5</v>
      </c>
      <c r="J87" s="97">
        <v>31324.03</v>
      </c>
      <c r="K87" s="46"/>
      <c r="L87" s="46"/>
      <c r="M87" s="46"/>
      <c r="N87" s="97"/>
      <c r="O87" s="171">
        <f aca="true" t="shared" si="10" ref="O87:O120">F87/E87*100</f>
        <v>44.81590654205607</v>
      </c>
    </row>
    <row r="88" spans="1:15" ht="12.75">
      <c r="A88" s="35"/>
      <c r="B88" s="16" t="s">
        <v>186</v>
      </c>
      <c r="C88" s="15" t="s">
        <v>187</v>
      </c>
      <c r="D88" s="17">
        <v>66000</v>
      </c>
      <c r="E88" s="17">
        <v>84800</v>
      </c>
      <c r="F88" s="97">
        <v>43362.02</v>
      </c>
      <c r="G88" s="97">
        <v>43362.02</v>
      </c>
      <c r="H88" s="97"/>
      <c r="I88" s="97"/>
      <c r="J88" s="97">
        <v>43362.02</v>
      </c>
      <c r="K88" s="46"/>
      <c r="L88" s="46"/>
      <c r="M88" s="97"/>
      <c r="N88" s="97"/>
      <c r="O88" s="171">
        <f t="shared" si="10"/>
        <v>51.13445754716981</v>
      </c>
    </row>
    <row r="89" spans="1:15" ht="12.75">
      <c r="A89" s="37"/>
      <c r="B89" s="11" t="s">
        <v>93</v>
      </c>
      <c r="C89" s="12" t="s">
        <v>94</v>
      </c>
      <c r="D89" s="21">
        <v>758060</v>
      </c>
      <c r="E89" s="17">
        <v>758060</v>
      </c>
      <c r="F89" s="97">
        <v>377754.14</v>
      </c>
      <c r="G89" s="91">
        <f>F89-N89</f>
        <v>377754.14</v>
      </c>
      <c r="H89" s="97">
        <v>319659.38</v>
      </c>
      <c r="I89" s="97">
        <v>58094.76</v>
      </c>
      <c r="J89" s="97"/>
      <c r="K89" s="46"/>
      <c r="L89" s="46"/>
      <c r="M89" s="97"/>
      <c r="N89" s="97"/>
      <c r="O89" s="171">
        <f t="shared" si="10"/>
        <v>49.831694061156114</v>
      </c>
    </row>
    <row r="90" spans="1:15" ht="12" customHeight="1">
      <c r="A90" s="38"/>
      <c r="B90" s="27">
        <v>85228</v>
      </c>
      <c r="C90" s="15" t="s">
        <v>95</v>
      </c>
      <c r="D90" s="17">
        <v>10888</v>
      </c>
      <c r="E90" s="17">
        <v>13688</v>
      </c>
      <c r="F90" s="97">
        <v>6110</v>
      </c>
      <c r="G90" s="91">
        <f>F90-N90</f>
        <v>6110</v>
      </c>
      <c r="H90" s="97"/>
      <c r="I90" s="97">
        <v>6110</v>
      </c>
      <c r="J90" s="97"/>
      <c r="K90" s="46"/>
      <c r="L90" s="46"/>
      <c r="M90" s="46"/>
      <c r="N90" s="97"/>
      <c r="O90" s="171">
        <f t="shared" si="10"/>
        <v>44.63763880771479</v>
      </c>
    </row>
    <row r="91" spans="1:15" ht="12.75">
      <c r="A91" s="35"/>
      <c r="B91" s="16" t="s">
        <v>96</v>
      </c>
      <c r="C91" s="15" t="s">
        <v>97</v>
      </c>
      <c r="D91" s="17">
        <v>184907</v>
      </c>
      <c r="E91" s="17">
        <v>172907</v>
      </c>
      <c r="F91" s="97">
        <v>75517.73</v>
      </c>
      <c r="G91" s="91">
        <f>F91-N91</f>
        <v>75517.73</v>
      </c>
      <c r="H91" s="97">
        <v>8564.04</v>
      </c>
      <c r="I91" s="97">
        <v>4741.86</v>
      </c>
      <c r="J91" s="97">
        <v>34711.83</v>
      </c>
      <c r="K91" s="91">
        <v>27500</v>
      </c>
      <c r="L91" s="91"/>
      <c r="M91" s="91"/>
      <c r="N91" s="97"/>
      <c r="O91" s="171">
        <f t="shared" si="10"/>
        <v>43.6753457060732</v>
      </c>
    </row>
    <row r="92" spans="1:15" ht="25.5">
      <c r="A92" s="145" t="s">
        <v>200</v>
      </c>
      <c r="B92" s="63"/>
      <c r="C92" s="83" t="s">
        <v>201</v>
      </c>
      <c r="D92" s="156">
        <f aca="true" t="shared" si="11" ref="D92:J92">D93</f>
        <v>0</v>
      </c>
      <c r="E92" s="156">
        <f t="shared" si="11"/>
        <v>12600</v>
      </c>
      <c r="F92" s="157">
        <f t="shared" si="11"/>
        <v>2100</v>
      </c>
      <c r="G92" s="158">
        <f t="shared" si="11"/>
        <v>2100</v>
      </c>
      <c r="H92" s="157">
        <f t="shared" si="11"/>
        <v>0</v>
      </c>
      <c r="I92" s="157">
        <f t="shared" si="11"/>
        <v>0</v>
      </c>
      <c r="J92" s="157">
        <f t="shared" si="11"/>
        <v>2100</v>
      </c>
      <c r="K92" s="158"/>
      <c r="L92" s="158"/>
      <c r="M92" s="158">
        <f>M93</f>
        <v>0</v>
      </c>
      <c r="N92" s="157"/>
      <c r="O92" s="169">
        <f t="shared" si="10"/>
        <v>16.666666666666664</v>
      </c>
    </row>
    <row r="93" spans="1:15" ht="12.75">
      <c r="A93" s="146"/>
      <c r="B93" s="147" t="s">
        <v>202</v>
      </c>
      <c r="C93" s="15" t="s">
        <v>97</v>
      </c>
      <c r="D93" s="148">
        <v>0</v>
      </c>
      <c r="E93" s="148">
        <v>12600</v>
      </c>
      <c r="F93" s="149">
        <v>2100</v>
      </c>
      <c r="G93" s="91">
        <f>F93-N93</f>
        <v>2100</v>
      </c>
      <c r="H93" s="149"/>
      <c r="I93" s="149"/>
      <c r="J93" s="149">
        <v>2100</v>
      </c>
      <c r="K93" s="150"/>
      <c r="L93" s="150"/>
      <c r="M93" s="150"/>
      <c r="N93" s="149"/>
      <c r="O93" s="177">
        <f t="shared" si="10"/>
        <v>16.666666666666664</v>
      </c>
    </row>
    <row r="94" spans="1:15" s="1" customFormat="1" ht="12.75">
      <c r="A94" s="56" t="s">
        <v>98</v>
      </c>
      <c r="B94" s="57"/>
      <c r="C94" s="55" t="s">
        <v>99</v>
      </c>
      <c r="D94" s="62">
        <f>D95+D96+D97</f>
        <v>558322</v>
      </c>
      <c r="E94" s="62">
        <f aca="true" t="shared" si="12" ref="E94:J94">E95+E96+E97</f>
        <v>559800</v>
      </c>
      <c r="F94" s="96">
        <f t="shared" si="12"/>
        <v>281605.8</v>
      </c>
      <c r="G94" s="96">
        <f t="shared" si="12"/>
        <v>281605.8</v>
      </c>
      <c r="H94" s="96">
        <f>H95+H96+H97</f>
        <v>197021.25</v>
      </c>
      <c r="I94" s="96">
        <f t="shared" si="12"/>
        <v>22917.21</v>
      </c>
      <c r="J94" s="96">
        <f t="shared" si="12"/>
        <v>61667.34</v>
      </c>
      <c r="K94" s="62"/>
      <c r="L94" s="62"/>
      <c r="M94" s="62"/>
      <c r="N94" s="96"/>
      <c r="O94" s="169">
        <f t="shared" si="10"/>
        <v>50.304715969989275</v>
      </c>
    </row>
    <row r="95" spans="1:15" ht="12.75">
      <c r="A95" s="35"/>
      <c r="B95" s="16" t="s">
        <v>100</v>
      </c>
      <c r="C95" s="15" t="s">
        <v>101</v>
      </c>
      <c r="D95" s="17">
        <v>446359</v>
      </c>
      <c r="E95" s="17">
        <v>446359</v>
      </c>
      <c r="F95" s="97">
        <v>213446.4</v>
      </c>
      <c r="G95" s="91">
        <f>F95-N95</f>
        <v>213446.4</v>
      </c>
      <c r="H95" s="97">
        <v>184796.62</v>
      </c>
      <c r="I95" s="97">
        <v>15093</v>
      </c>
      <c r="J95" s="97">
        <v>13556.78</v>
      </c>
      <c r="K95" s="17"/>
      <c r="L95" s="17"/>
      <c r="M95" s="17"/>
      <c r="N95" s="97"/>
      <c r="O95" s="171">
        <f t="shared" si="10"/>
        <v>47.81944578243073</v>
      </c>
    </row>
    <row r="96" spans="1:15" ht="38.25">
      <c r="A96" s="35"/>
      <c r="B96" s="16" t="s">
        <v>102</v>
      </c>
      <c r="C96" s="15" t="s">
        <v>103</v>
      </c>
      <c r="D96" s="17">
        <v>20199</v>
      </c>
      <c r="E96" s="17">
        <v>20199</v>
      </c>
      <c r="F96" s="97">
        <v>20048.84</v>
      </c>
      <c r="G96" s="91">
        <f>F96-N96</f>
        <v>20048.84</v>
      </c>
      <c r="H96" s="97">
        <v>12224.63</v>
      </c>
      <c r="I96" s="97">
        <v>7824.21</v>
      </c>
      <c r="J96" s="97"/>
      <c r="K96" s="17"/>
      <c r="L96" s="17"/>
      <c r="M96" s="17"/>
      <c r="N96" s="97"/>
      <c r="O96" s="171">
        <f t="shared" si="10"/>
        <v>99.25659686123075</v>
      </c>
    </row>
    <row r="97" spans="1:15" ht="12.75">
      <c r="A97" s="35"/>
      <c r="B97" s="16" t="s">
        <v>139</v>
      </c>
      <c r="C97" s="15" t="s">
        <v>140</v>
      </c>
      <c r="D97" s="17">
        <v>91764</v>
      </c>
      <c r="E97" s="17">
        <v>93242</v>
      </c>
      <c r="F97" s="97">
        <v>48110.56</v>
      </c>
      <c r="G97" s="91">
        <f>F97-N97</f>
        <v>48110.56</v>
      </c>
      <c r="H97" s="97"/>
      <c r="I97" s="97"/>
      <c r="J97" s="97">
        <v>48110.56</v>
      </c>
      <c r="K97" s="17"/>
      <c r="L97" s="17"/>
      <c r="M97" s="17"/>
      <c r="N97" s="97"/>
      <c r="O97" s="171">
        <f t="shared" si="10"/>
        <v>51.59752043070719</v>
      </c>
    </row>
    <row r="98" spans="1:15" s="1" customFormat="1" ht="25.5">
      <c r="A98" s="56" t="s">
        <v>104</v>
      </c>
      <c r="B98" s="57"/>
      <c r="C98" s="55" t="s">
        <v>105</v>
      </c>
      <c r="D98" s="62">
        <f>D99+D100+D101+D102+D103+D104+D105+D106</f>
        <v>5545235</v>
      </c>
      <c r="E98" s="62">
        <f>E99+E100+E101+E102+E103+E104+E105+E106</f>
        <v>5715542</v>
      </c>
      <c r="F98" s="96">
        <f>F99+F100+F101+F102+F103+F104+F105+F106</f>
        <v>2392935.1399999997</v>
      </c>
      <c r="G98" s="96">
        <f>G99+G100+G101+G102+G103+G104+G105+G106</f>
        <v>2360062.6399999997</v>
      </c>
      <c r="H98" s="96">
        <f>H99+H101+H102+H105+H106</f>
        <v>4408.14</v>
      </c>
      <c r="I98" s="96">
        <f>I99+I100+I101+I102+I103+I104+I105+I106</f>
        <v>2355654.4999999995</v>
      </c>
      <c r="J98" s="96"/>
      <c r="K98" s="99"/>
      <c r="L98" s="99"/>
      <c r="M98" s="99"/>
      <c r="N98" s="96">
        <f>N99+N101+N102+N103+N105+N106</f>
        <v>32872.5</v>
      </c>
      <c r="O98" s="169">
        <f t="shared" si="10"/>
        <v>41.86716045477401</v>
      </c>
    </row>
    <row r="99" spans="1:15" ht="12.75">
      <c r="A99" s="35"/>
      <c r="B99" s="16" t="s">
        <v>106</v>
      </c>
      <c r="C99" s="15" t="s">
        <v>107</v>
      </c>
      <c r="D99" s="17">
        <v>3000000</v>
      </c>
      <c r="E99" s="17">
        <v>3117307</v>
      </c>
      <c r="F99" s="97">
        <v>1407691.27</v>
      </c>
      <c r="G99" s="97">
        <f aca="true" t="shared" si="13" ref="G99:G106">F99-N99</f>
        <v>1407691.27</v>
      </c>
      <c r="H99" s="97"/>
      <c r="I99" s="97">
        <v>1407691.27</v>
      </c>
      <c r="J99" s="97"/>
      <c r="K99" s="100"/>
      <c r="L99" s="100"/>
      <c r="M99" s="100"/>
      <c r="N99" s="97"/>
      <c r="O99" s="171">
        <f t="shared" si="10"/>
        <v>45.157287042950855</v>
      </c>
    </row>
    <row r="100" spans="1:15" ht="12.75">
      <c r="A100" s="35"/>
      <c r="B100" s="16" t="s">
        <v>166</v>
      </c>
      <c r="C100" s="15" t="s">
        <v>167</v>
      </c>
      <c r="D100" s="17">
        <v>55000</v>
      </c>
      <c r="E100" s="17">
        <v>60000</v>
      </c>
      <c r="F100" s="97">
        <v>48926.67</v>
      </c>
      <c r="G100" s="97">
        <f t="shared" si="13"/>
        <v>48926.67</v>
      </c>
      <c r="H100" s="97"/>
      <c r="I100" s="97">
        <v>48926.67</v>
      </c>
      <c r="J100" s="97"/>
      <c r="K100" s="100"/>
      <c r="L100" s="100"/>
      <c r="M100" s="100"/>
      <c r="N100" s="97"/>
      <c r="O100" s="171">
        <f t="shared" si="10"/>
        <v>81.54445</v>
      </c>
    </row>
    <row r="101" spans="1:15" ht="12.75">
      <c r="A101" s="35"/>
      <c r="B101" s="16" t="s">
        <v>108</v>
      </c>
      <c r="C101" s="15" t="s">
        <v>109</v>
      </c>
      <c r="D101" s="17">
        <v>281457</v>
      </c>
      <c r="E101" s="17">
        <v>290957</v>
      </c>
      <c r="F101" s="97">
        <v>92721.02</v>
      </c>
      <c r="G101" s="97">
        <f t="shared" si="13"/>
        <v>92721.02</v>
      </c>
      <c r="H101" s="97">
        <v>4408.14</v>
      </c>
      <c r="I101" s="97">
        <v>88312.88</v>
      </c>
      <c r="J101" s="97"/>
      <c r="K101" s="100"/>
      <c r="L101" s="100"/>
      <c r="M101" s="100"/>
      <c r="N101" s="97"/>
      <c r="O101" s="171">
        <f t="shared" si="10"/>
        <v>31.867602429224938</v>
      </c>
    </row>
    <row r="102" spans="1:15" ht="12.75">
      <c r="A102" s="35"/>
      <c r="B102" s="16" t="s">
        <v>110</v>
      </c>
      <c r="C102" s="15" t="s">
        <v>111</v>
      </c>
      <c r="D102" s="17">
        <v>106500</v>
      </c>
      <c r="E102" s="17">
        <v>55000</v>
      </c>
      <c r="F102" s="97">
        <v>32870.2</v>
      </c>
      <c r="G102" s="97">
        <f t="shared" si="13"/>
        <v>32870.2</v>
      </c>
      <c r="H102" s="97"/>
      <c r="I102" s="97">
        <v>32870.2</v>
      </c>
      <c r="J102" s="97"/>
      <c r="K102" s="100"/>
      <c r="L102" s="100"/>
      <c r="M102" s="100"/>
      <c r="N102" s="97"/>
      <c r="O102" s="171">
        <f t="shared" si="10"/>
        <v>59.763999999999996</v>
      </c>
    </row>
    <row r="103" spans="1:15" ht="25.5">
      <c r="A103" s="35"/>
      <c r="B103" s="16" t="s">
        <v>189</v>
      </c>
      <c r="C103" s="15" t="s">
        <v>190</v>
      </c>
      <c r="D103" s="17">
        <v>25000</v>
      </c>
      <c r="E103" s="17">
        <v>25000</v>
      </c>
      <c r="F103" s="97">
        <v>25000</v>
      </c>
      <c r="G103" s="97">
        <f t="shared" si="13"/>
        <v>0</v>
      </c>
      <c r="H103" s="97"/>
      <c r="I103" s="97"/>
      <c r="J103" s="97"/>
      <c r="K103" s="100"/>
      <c r="L103" s="100"/>
      <c r="M103" s="100"/>
      <c r="N103" s="97">
        <v>25000</v>
      </c>
      <c r="O103" s="171">
        <f t="shared" si="10"/>
        <v>100</v>
      </c>
    </row>
    <row r="104" spans="1:15" ht="25.5">
      <c r="A104" s="35"/>
      <c r="B104" s="16" t="s">
        <v>191</v>
      </c>
      <c r="C104" s="15" t="s">
        <v>192</v>
      </c>
      <c r="D104" s="17">
        <v>150000</v>
      </c>
      <c r="E104" s="17">
        <v>150000</v>
      </c>
      <c r="F104" s="97">
        <v>24110.9</v>
      </c>
      <c r="G104" s="97">
        <f t="shared" si="13"/>
        <v>24110.9</v>
      </c>
      <c r="H104" s="97"/>
      <c r="I104" s="97">
        <v>24110.9</v>
      </c>
      <c r="J104" s="97"/>
      <c r="K104" s="100"/>
      <c r="L104" s="100"/>
      <c r="M104" s="100"/>
      <c r="N104" s="97"/>
      <c r="O104" s="171">
        <f t="shared" si="10"/>
        <v>16.073933333333336</v>
      </c>
    </row>
    <row r="105" spans="1:15" ht="12.75">
      <c r="A105" s="35"/>
      <c r="B105" s="16" t="s">
        <v>112</v>
      </c>
      <c r="C105" s="15" t="s">
        <v>113</v>
      </c>
      <c r="D105" s="17">
        <v>1537000</v>
      </c>
      <c r="E105" s="17">
        <v>1577000</v>
      </c>
      <c r="F105" s="97">
        <v>679642.97</v>
      </c>
      <c r="G105" s="97">
        <f t="shared" si="13"/>
        <v>679642.97</v>
      </c>
      <c r="H105" s="97"/>
      <c r="I105" s="97">
        <v>679642.97</v>
      </c>
      <c r="J105" s="97"/>
      <c r="K105" s="100"/>
      <c r="L105" s="100"/>
      <c r="M105" s="100"/>
      <c r="N105" s="97"/>
      <c r="O105" s="171">
        <f t="shared" si="10"/>
        <v>43.097207989854155</v>
      </c>
    </row>
    <row r="106" spans="1:15" ht="12.75">
      <c r="A106" s="39"/>
      <c r="B106" s="24" t="s">
        <v>114</v>
      </c>
      <c r="C106" s="25" t="s">
        <v>44</v>
      </c>
      <c r="D106" s="26">
        <v>390278</v>
      </c>
      <c r="E106" s="17">
        <v>440278</v>
      </c>
      <c r="F106" s="97">
        <v>81972.11</v>
      </c>
      <c r="G106" s="97">
        <f t="shared" si="13"/>
        <v>74099.61</v>
      </c>
      <c r="H106" s="97"/>
      <c r="I106" s="97">
        <v>74099.61</v>
      </c>
      <c r="J106" s="97"/>
      <c r="K106" s="100"/>
      <c r="L106" s="100"/>
      <c r="M106" s="100"/>
      <c r="N106" s="97">
        <v>7872.5</v>
      </c>
      <c r="O106" s="171">
        <f t="shared" si="10"/>
        <v>18.61826164377961</v>
      </c>
    </row>
    <row r="107" spans="1:15" s="1" customFormat="1" ht="25.5">
      <c r="A107" s="56" t="s">
        <v>115</v>
      </c>
      <c r="B107" s="57"/>
      <c r="C107" s="55" t="s">
        <v>116</v>
      </c>
      <c r="D107" s="62">
        <f>D108+D109+D110</f>
        <v>797589</v>
      </c>
      <c r="E107" s="62">
        <f>E108+E109+E110</f>
        <v>814089</v>
      </c>
      <c r="F107" s="99">
        <f>F108+F109+F110</f>
        <v>267433.9</v>
      </c>
      <c r="G107" s="99">
        <f>G108+G109+G110</f>
        <v>259833.9</v>
      </c>
      <c r="H107" s="96">
        <f>H109+H110</f>
        <v>10835</v>
      </c>
      <c r="I107" s="96">
        <f>I109+I110</f>
        <v>64998.9</v>
      </c>
      <c r="J107" s="96"/>
      <c r="K107" s="96">
        <f>K109+K110</f>
        <v>184000</v>
      </c>
      <c r="L107" s="96"/>
      <c r="M107" s="96"/>
      <c r="N107" s="96">
        <f>SUM(N108:N110)</f>
        <v>7600</v>
      </c>
      <c r="O107" s="169">
        <f t="shared" si="10"/>
        <v>32.85069568560686</v>
      </c>
    </row>
    <row r="108" spans="1:15" s="1" customFormat="1" ht="12.75">
      <c r="A108" s="77"/>
      <c r="B108" s="81" t="s">
        <v>161</v>
      </c>
      <c r="C108" s="80" t="s">
        <v>162</v>
      </c>
      <c r="D108" s="79">
        <v>120000</v>
      </c>
      <c r="E108" s="79">
        <v>120000</v>
      </c>
      <c r="F108" s="101">
        <v>2400</v>
      </c>
      <c r="G108" s="101">
        <f>F108-N108</f>
        <v>0</v>
      </c>
      <c r="H108" s="101">
        <v>0</v>
      </c>
      <c r="I108" s="101">
        <v>0</v>
      </c>
      <c r="J108" s="101"/>
      <c r="K108" s="101">
        <v>0</v>
      </c>
      <c r="L108" s="101"/>
      <c r="M108" s="101"/>
      <c r="N108" s="101">
        <v>2400</v>
      </c>
      <c r="O108" s="171">
        <f t="shared" si="10"/>
        <v>2</v>
      </c>
    </row>
    <row r="109" spans="1:15" ht="12.75">
      <c r="A109" s="35"/>
      <c r="B109" s="16" t="s">
        <v>117</v>
      </c>
      <c r="C109" s="15" t="s">
        <v>118</v>
      </c>
      <c r="D109" s="17">
        <v>162000</v>
      </c>
      <c r="E109" s="17">
        <v>162000</v>
      </c>
      <c r="F109" s="97">
        <v>81000</v>
      </c>
      <c r="G109" s="101">
        <f>F109-N109</f>
        <v>81000</v>
      </c>
      <c r="H109" s="97">
        <v>0</v>
      </c>
      <c r="I109" s="97">
        <v>0</v>
      </c>
      <c r="J109" s="97"/>
      <c r="K109" s="97">
        <f>F109</f>
        <v>81000</v>
      </c>
      <c r="L109" s="97"/>
      <c r="M109" s="97"/>
      <c r="N109" s="97">
        <v>0</v>
      </c>
      <c r="O109" s="171">
        <f t="shared" si="10"/>
        <v>50</v>
      </c>
    </row>
    <row r="110" spans="1:15" ht="12.75">
      <c r="A110" s="35"/>
      <c r="B110" s="16" t="s">
        <v>119</v>
      </c>
      <c r="C110" s="15" t="s">
        <v>120</v>
      </c>
      <c r="D110" s="17">
        <v>515589</v>
      </c>
      <c r="E110" s="17">
        <v>532089</v>
      </c>
      <c r="F110" s="97">
        <v>184033.9</v>
      </c>
      <c r="G110" s="97">
        <f>F110-N110</f>
        <v>178833.9</v>
      </c>
      <c r="H110" s="97">
        <v>10835</v>
      </c>
      <c r="I110" s="97">
        <v>64998.9</v>
      </c>
      <c r="J110" s="97"/>
      <c r="K110" s="97">
        <v>103000</v>
      </c>
      <c r="L110" s="97"/>
      <c r="M110" s="97"/>
      <c r="N110" s="97">
        <v>5200</v>
      </c>
      <c r="O110" s="171">
        <f t="shared" si="10"/>
        <v>34.587052166084995</v>
      </c>
    </row>
    <row r="111" spans="1:15" ht="38.25">
      <c r="A111" s="195" t="s">
        <v>213</v>
      </c>
      <c r="B111" s="63"/>
      <c r="C111" s="83" t="s">
        <v>214</v>
      </c>
      <c r="D111" s="156">
        <f aca="true" t="shared" si="14" ref="D111:I111">D112</f>
        <v>0</v>
      </c>
      <c r="E111" s="156">
        <f t="shared" si="14"/>
        <v>12000</v>
      </c>
      <c r="F111" s="156">
        <f t="shared" si="14"/>
        <v>0</v>
      </c>
      <c r="G111" s="156">
        <f t="shared" si="14"/>
        <v>0</v>
      </c>
      <c r="H111" s="156">
        <f t="shared" si="14"/>
        <v>0</v>
      </c>
      <c r="I111" s="156">
        <f t="shared" si="14"/>
        <v>0</v>
      </c>
      <c r="J111" s="196"/>
      <c r="K111" s="196"/>
      <c r="L111" s="194"/>
      <c r="M111" s="194"/>
      <c r="N111" s="194"/>
      <c r="O111" s="193"/>
    </row>
    <row r="112" spans="1:15" ht="12.75">
      <c r="A112" s="37"/>
      <c r="B112" s="16" t="s">
        <v>215</v>
      </c>
      <c r="C112" s="15" t="s">
        <v>216</v>
      </c>
      <c r="D112" s="17">
        <v>0</v>
      </c>
      <c r="E112" s="17">
        <v>12000</v>
      </c>
      <c r="F112" s="97">
        <v>0</v>
      </c>
      <c r="G112" s="97"/>
      <c r="H112" s="97"/>
      <c r="I112" s="97"/>
      <c r="J112" s="97"/>
      <c r="K112" s="97"/>
      <c r="L112" s="97"/>
      <c r="M112" s="97"/>
      <c r="N112" s="97"/>
      <c r="O112" s="171"/>
    </row>
    <row r="113" spans="1:15" s="1" customFormat="1" ht="12.75">
      <c r="A113" s="53" t="s">
        <v>121</v>
      </c>
      <c r="B113" s="57"/>
      <c r="C113" s="55" t="s">
        <v>211</v>
      </c>
      <c r="D113" s="62">
        <f aca="true" t="shared" si="15" ref="D113:I113">SUM(D114:D115)</f>
        <v>1320107</v>
      </c>
      <c r="E113" s="62">
        <f t="shared" si="15"/>
        <v>1520107</v>
      </c>
      <c r="F113" s="96">
        <f t="shared" si="15"/>
        <v>736590.2300000001</v>
      </c>
      <c r="G113" s="96">
        <f t="shared" si="15"/>
        <v>723606.2300000001</v>
      </c>
      <c r="H113" s="96">
        <f t="shared" si="15"/>
        <v>73994.51</v>
      </c>
      <c r="I113" s="96">
        <f t="shared" si="15"/>
        <v>304111.72</v>
      </c>
      <c r="J113" s="96"/>
      <c r="K113" s="96">
        <f>SUM(K114:K114)</f>
        <v>345500</v>
      </c>
      <c r="L113" s="96"/>
      <c r="M113" s="96"/>
      <c r="N113" s="96">
        <f>SUM(N114:N115)</f>
        <v>12984</v>
      </c>
      <c r="O113" s="169">
        <f t="shared" si="10"/>
        <v>48.45647247200362</v>
      </c>
    </row>
    <row r="114" spans="1:15" s="1" customFormat="1" ht="13.5" customHeight="1">
      <c r="A114" s="35"/>
      <c r="B114" s="16" t="s">
        <v>122</v>
      </c>
      <c r="C114" s="15" t="s">
        <v>212</v>
      </c>
      <c r="D114" s="17">
        <v>1302866</v>
      </c>
      <c r="E114" s="17">
        <v>1402866</v>
      </c>
      <c r="F114" s="92">
        <v>718389.06</v>
      </c>
      <c r="G114" s="97">
        <f>F114-N114</f>
        <v>718389.06</v>
      </c>
      <c r="H114" s="97">
        <v>73994.51</v>
      </c>
      <c r="I114" s="97">
        <v>298894.55</v>
      </c>
      <c r="J114" s="97"/>
      <c r="K114" s="97">
        <v>345500</v>
      </c>
      <c r="L114" s="97"/>
      <c r="M114" s="97"/>
      <c r="N114" s="91"/>
      <c r="O114" s="171">
        <f t="shared" si="10"/>
        <v>51.208672816933344</v>
      </c>
    </row>
    <row r="115" spans="1:15" s="1" customFormat="1" ht="13.5" customHeight="1">
      <c r="A115" s="35"/>
      <c r="B115" s="16" t="s">
        <v>163</v>
      </c>
      <c r="C115" s="15" t="s">
        <v>44</v>
      </c>
      <c r="D115" s="17">
        <v>17241</v>
      </c>
      <c r="E115" s="17">
        <v>117241</v>
      </c>
      <c r="F115" s="92">
        <v>18201.17</v>
      </c>
      <c r="G115" s="97">
        <f>F115-N115</f>
        <v>5217.169999999998</v>
      </c>
      <c r="H115" s="97"/>
      <c r="I115" s="97">
        <v>5217.17</v>
      </c>
      <c r="J115" s="97"/>
      <c r="K115" s="97"/>
      <c r="L115" s="97"/>
      <c r="M115" s="97"/>
      <c r="N115" s="91">
        <v>12984</v>
      </c>
      <c r="O115" s="171">
        <f t="shared" si="10"/>
        <v>15.524577579515697</v>
      </c>
    </row>
    <row r="116" spans="1:15" s="1" customFormat="1" ht="15.75">
      <c r="A116" s="69"/>
      <c r="B116" s="70"/>
      <c r="C116" s="71" t="s">
        <v>123</v>
      </c>
      <c r="D116" s="72">
        <f>D15+D19+D21+D23+D25+D30+D34+D38+D45+D47+D49+D56+D58+D60+D70+D80+D84+D92+D94+D98+D107+D113</f>
        <v>59035470</v>
      </c>
      <c r="E116" s="72">
        <f>E15+E19+E21+E23+E25+E30+E34+E38+E45+E47+E49+E56+E58+E60+E70+E80+E84+E92+E94+E98+E107+E111+E113</f>
        <v>59437971</v>
      </c>
      <c r="F116" s="159">
        <f aca="true" t="shared" si="16" ref="F116:L116">F15+F19+F21+F23+F25+F30+F34+F38+F45+F47+F49+F56+F58+F60+F70+F80+F84+F92+F94+F98+F107+F113</f>
        <v>25672969.839999996</v>
      </c>
      <c r="G116" s="159">
        <f t="shared" si="16"/>
        <v>22861255.18</v>
      </c>
      <c r="H116" s="159">
        <f t="shared" si="16"/>
        <v>9561702.860000003</v>
      </c>
      <c r="I116" s="159">
        <f t="shared" si="16"/>
        <v>7445662.019999999</v>
      </c>
      <c r="J116" s="159">
        <f t="shared" si="16"/>
        <v>1617058.5600000003</v>
      </c>
      <c r="K116" s="159">
        <f t="shared" si="16"/>
        <v>3434145.71</v>
      </c>
      <c r="L116" s="159">
        <f t="shared" si="16"/>
        <v>802686.03</v>
      </c>
      <c r="M116" s="159">
        <f>M15+M19+M21+M23+M25+M30+M34+M38+M45+M49+M56+M58+M60+M70+M80+M84+M92+M94+M98+M107+M113</f>
        <v>0</v>
      </c>
      <c r="N116" s="159">
        <f>N15+N19+N21+N23+N25+N30+N34+N38+N45+N47+N49+N56+N58+N60+N70+N80+N84+N92+N94+N98+N107+N113</f>
        <v>2811714.66</v>
      </c>
      <c r="O116" s="178">
        <f t="shared" si="10"/>
        <v>43.19287722657962</v>
      </c>
    </row>
    <row r="117" spans="1:15" ht="12.75">
      <c r="A117" s="40"/>
      <c r="B117" s="32"/>
      <c r="C117" s="31" t="s">
        <v>133</v>
      </c>
      <c r="D117" s="19">
        <f>SUM(D119:D119)</f>
        <v>4573343</v>
      </c>
      <c r="E117" s="19">
        <f>SUM(E119:E119)</f>
        <v>4573343</v>
      </c>
      <c r="F117" s="191">
        <f>SUM(F119:F119)</f>
        <v>2183510.15</v>
      </c>
      <c r="G117" s="105"/>
      <c r="H117" s="105"/>
      <c r="I117" s="105"/>
      <c r="J117" s="47"/>
      <c r="K117" s="19"/>
      <c r="L117" s="19"/>
      <c r="M117" s="19"/>
      <c r="N117" s="47"/>
      <c r="O117" s="171">
        <v>0</v>
      </c>
    </row>
    <row r="118" spans="1:15" ht="12.75">
      <c r="A118" s="41"/>
      <c r="B118" s="27"/>
      <c r="C118" s="28" t="s">
        <v>4</v>
      </c>
      <c r="D118" s="17"/>
      <c r="E118" s="17"/>
      <c r="F118" s="104"/>
      <c r="G118" s="106"/>
      <c r="H118" s="106"/>
      <c r="I118" s="106"/>
      <c r="J118" s="46"/>
      <c r="K118" s="17"/>
      <c r="L118" s="17"/>
      <c r="M118" s="17"/>
      <c r="N118" s="46"/>
      <c r="O118" s="171"/>
    </row>
    <row r="119" spans="1:15" ht="25.5">
      <c r="A119" s="42"/>
      <c r="B119" s="43"/>
      <c r="C119" s="73" t="s">
        <v>168</v>
      </c>
      <c r="D119" s="26">
        <v>4573343</v>
      </c>
      <c r="E119" s="26">
        <v>4573343</v>
      </c>
      <c r="F119" s="190">
        <v>2183510.15</v>
      </c>
      <c r="G119" s="166"/>
      <c r="H119" s="166"/>
      <c r="I119" s="166"/>
      <c r="J119" s="167"/>
      <c r="K119" s="26"/>
      <c r="L119" s="26"/>
      <c r="M119" s="26"/>
      <c r="N119" s="167"/>
      <c r="O119" s="179"/>
    </row>
    <row r="120" spans="1:15" s="1" customFormat="1" ht="16.5" thickBot="1">
      <c r="A120" s="180"/>
      <c r="B120" s="181"/>
      <c r="C120" s="182" t="s">
        <v>124</v>
      </c>
      <c r="D120" s="183">
        <f aca="true" t="shared" si="17" ref="D120:I120">D116+D117</f>
        <v>63608813</v>
      </c>
      <c r="E120" s="183">
        <f t="shared" si="17"/>
        <v>64011314</v>
      </c>
      <c r="F120" s="184">
        <f>F116+F117</f>
        <v>27856479.989999995</v>
      </c>
      <c r="G120" s="185">
        <f t="shared" si="17"/>
        <v>22861255.18</v>
      </c>
      <c r="H120" s="185">
        <f t="shared" si="17"/>
        <v>9561702.860000003</v>
      </c>
      <c r="I120" s="185">
        <f t="shared" si="17"/>
        <v>7445662.019999999</v>
      </c>
      <c r="J120" s="186">
        <f>J116+J117+J118+J119</f>
        <v>1617058.5600000003</v>
      </c>
      <c r="K120" s="185">
        <f>K116+K117</f>
        <v>3434145.71</v>
      </c>
      <c r="L120" s="185">
        <f>L116+L117+L118+L119</f>
        <v>802686.03</v>
      </c>
      <c r="M120" s="185">
        <f>M116+M117+M118+M119</f>
        <v>0</v>
      </c>
      <c r="N120" s="185">
        <f>N116+N117</f>
        <v>2811714.66</v>
      </c>
      <c r="O120" s="187">
        <f t="shared" si="10"/>
        <v>43.51805680789492</v>
      </c>
    </row>
    <row r="126" ht="12.75">
      <c r="C126" s="165"/>
    </row>
  </sheetData>
  <sheetProtection/>
  <mergeCells count="12">
    <mergeCell ref="O9:O13"/>
    <mergeCell ref="F10:F13"/>
    <mergeCell ref="G12:G13"/>
    <mergeCell ref="G10:M10"/>
    <mergeCell ref="H11:M11"/>
    <mergeCell ref="N10:N13"/>
    <mergeCell ref="F9:N9"/>
    <mergeCell ref="E9:E13"/>
    <mergeCell ref="A9:A13"/>
    <mergeCell ref="B9:B13"/>
    <mergeCell ref="C9:C13"/>
    <mergeCell ref="D9:D13"/>
  </mergeCells>
  <printOptions/>
  <pageMargins left="0" right="0" top="0.5905511811023623" bottom="0.7874015748031497" header="0.5118110236220472" footer="0.5118110236220472"/>
  <pageSetup horizontalDpi="600" verticalDpi="600" orientation="landscape" paperSize="9" scale="7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C1">
      <selection activeCell="C5" sqref="C5"/>
    </sheetView>
  </sheetViews>
  <sheetFormatPr defaultColWidth="9.00390625" defaultRowHeight="12.75"/>
  <cols>
    <col min="1" max="1" width="3.75390625" style="0" customWidth="1"/>
    <col min="2" max="2" width="6.25390625" style="0" customWidth="1"/>
    <col min="3" max="3" width="24.875" style="0" customWidth="1"/>
    <col min="4" max="4" width="9.75390625" style="0" customWidth="1"/>
    <col min="5" max="6" width="10.125" style="0" customWidth="1"/>
    <col min="7" max="7" width="10.375" style="0" customWidth="1"/>
    <col min="8" max="8" width="10.625" style="0" customWidth="1"/>
    <col min="9" max="9" width="10.25390625" style="0" customWidth="1"/>
    <col min="10" max="10" width="10.75390625" style="0" customWidth="1"/>
    <col min="11" max="11" width="10.375" style="0" customWidth="1"/>
    <col min="12" max="12" width="9.125" style="0" customWidth="1"/>
    <col min="13" max="13" width="7.625" style="0" customWidth="1"/>
  </cols>
  <sheetData>
    <row r="1" ht="18">
      <c r="C1" s="125" t="s">
        <v>179</v>
      </c>
    </row>
    <row r="3" spans="1:13" ht="18">
      <c r="A3" s="1"/>
      <c r="B3" s="2"/>
      <c r="C3" s="5" t="s">
        <v>178</v>
      </c>
      <c r="D3" s="3"/>
      <c r="E3" s="3"/>
      <c r="F3" s="3"/>
      <c r="G3" s="3"/>
      <c r="H3" s="3"/>
      <c r="I3" s="33"/>
      <c r="J3" s="33"/>
      <c r="K3" s="4"/>
      <c r="L3" s="3"/>
      <c r="M3" s="3"/>
    </row>
    <row r="4" spans="1:13" ht="18">
      <c r="A4" s="1"/>
      <c r="B4" s="2"/>
      <c r="C4" s="5"/>
      <c r="D4" s="3"/>
      <c r="E4" s="3"/>
      <c r="F4" s="3"/>
      <c r="G4" s="3"/>
      <c r="H4" s="3"/>
      <c r="I4" s="33"/>
      <c r="J4" s="33"/>
      <c r="K4" s="4"/>
      <c r="L4" s="3"/>
      <c r="M4" s="3"/>
    </row>
    <row r="5" spans="1:13" ht="18.75" thickBot="1">
      <c r="A5" s="1"/>
      <c r="B5" s="2"/>
      <c r="C5" s="5"/>
      <c r="D5" s="3"/>
      <c r="E5" s="3"/>
      <c r="F5" s="3"/>
      <c r="G5" s="3"/>
      <c r="H5" s="3"/>
      <c r="I5" s="4"/>
      <c r="J5" s="4"/>
      <c r="K5" s="3"/>
      <c r="L5" s="3"/>
      <c r="M5" s="3"/>
    </row>
    <row r="6" spans="1:13" ht="12.75">
      <c r="A6" s="206" t="s">
        <v>0</v>
      </c>
      <c r="B6" s="209" t="s">
        <v>174</v>
      </c>
      <c r="C6" s="205" t="s">
        <v>1</v>
      </c>
      <c r="D6" s="205" t="s">
        <v>171</v>
      </c>
      <c r="E6" s="205" t="s">
        <v>134</v>
      </c>
      <c r="F6" s="204" t="s">
        <v>135</v>
      </c>
      <c r="G6" s="204"/>
      <c r="H6" s="204"/>
      <c r="I6" s="204"/>
      <c r="J6" s="204"/>
      <c r="K6" s="204"/>
      <c r="L6" s="204"/>
      <c r="M6" s="214" t="s">
        <v>148</v>
      </c>
    </row>
    <row r="7" spans="1:13" ht="12.75">
      <c r="A7" s="207"/>
      <c r="B7" s="210"/>
      <c r="C7" s="202"/>
      <c r="D7" s="202"/>
      <c r="E7" s="203"/>
      <c r="F7" s="216" t="s">
        <v>123</v>
      </c>
      <c r="G7" s="227" t="s">
        <v>2</v>
      </c>
      <c r="H7" s="228"/>
      <c r="I7" s="228"/>
      <c r="J7" s="228"/>
      <c r="K7" s="201" t="s">
        <v>142</v>
      </c>
      <c r="L7" s="229" t="s">
        <v>143</v>
      </c>
      <c r="M7" s="215"/>
    </row>
    <row r="8" spans="1:13" ht="12.75">
      <c r="A8" s="207"/>
      <c r="B8" s="210"/>
      <c r="C8" s="202"/>
      <c r="D8" s="202"/>
      <c r="E8" s="203"/>
      <c r="F8" s="218"/>
      <c r="G8" s="231" t="s">
        <v>3</v>
      </c>
      <c r="H8" s="232" t="s">
        <v>4</v>
      </c>
      <c r="I8" s="233"/>
      <c r="J8" s="233"/>
      <c r="K8" s="203"/>
      <c r="L8" s="230"/>
      <c r="M8" s="215"/>
    </row>
    <row r="9" spans="1:13" ht="81.75" customHeight="1" thickBot="1">
      <c r="A9" s="234"/>
      <c r="B9" s="235"/>
      <c r="C9" s="236"/>
      <c r="D9" s="237"/>
      <c r="E9" s="203"/>
      <c r="F9" s="218"/>
      <c r="G9" s="220"/>
      <c r="H9" s="107" t="s">
        <v>175</v>
      </c>
      <c r="I9" s="107" t="s">
        <v>176</v>
      </c>
      <c r="J9" s="107" t="s">
        <v>177</v>
      </c>
      <c r="K9" s="203"/>
      <c r="L9" s="230"/>
      <c r="M9" s="215"/>
    </row>
    <row r="10" spans="1:13" ht="13.5" thickBot="1">
      <c r="A10" s="7" t="s">
        <v>6</v>
      </c>
      <c r="B10" s="8" t="s">
        <v>7</v>
      </c>
      <c r="C10" s="9">
        <v>3</v>
      </c>
      <c r="D10" s="9">
        <v>4</v>
      </c>
      <c r="E10" s="108">
        <v>5</v>
      </c>
      <c r="F10" s="108">
        <v>6</v>
      </c>
      <c r="G10" s="108">
        <v>7</v>
      </c>
      <c r="H10" s="108">
        <v>8</v>
      </c>
      <c r="I10" s="108">
        <v>9</v>
      </c>
      <c r="J10" s="108">
        <v>10</v>
      </c>
      <c r="K10" s="108">
        <v>12</v>
      </c>
      <c r="L10" s="108">
        <v>13</v>
      </c>
      <c r="M10" s="109">
        <v>14</v>
      </c>
    </row>
    <row r="11" spans="1:13" ht="18.75" customHeight="1">
      <c r="A11" s="49" t="s">
        <v>8</v>
      </c>
      <c r="B11" s="50"/>
      <c r="C11" s="51" t="s">
        <v>9</v>
      </c>
      <c r="D11" s="52">
        <f aca="true" t="shared" si="0" ref="D11:I11">D12+D13+D14</f>
        <v>216244</v>
      </c>
      <c r="E11" s="110">
        <f>E12+E13+E14+E15</f>
        <v>223731</v>
      </c>
      <c r="F11" s="122">
        <f>F12+F13+F14+F15</f>
        <v>220453.81</v>
      </c>
      <c r="G11" s="111">
        <f>G12+G13+G14+G15</f>
        <v>171654.57</v>
      </c>
      <c r="H11" s="122">
        <f t="shared" si="0"/>
        <v>0</v>
      </c>
      <c r="I11" s="122">
        <f t="shared" si="0"/>
        <v>0</v>
      </c>
      <c r="J11" s="122"/>
      <c r="K11" s="124">
        <f>K12+K13+K14</f>
        <v>48799.24</v>
      </c>
      <c r="L11" s="111">
        <f>L12+L13+L14+L15</f>
        <v>7485.39</v>
      </c>
      <c r="M11" s="112">
        <f>F11/E11*100</f>
        <v>98.53520969378405</v>
      </c>
    </row>
    <row r="12" spans="1:13" ht="14.25" customHeight="1">
      <c r="A12" s="86"/>
      <c r="B12" s="76" t="s">
        <v>164</v>
      </c>
      <c r="C12" s="84" t="s">
        <v>165</v>
      </c>
      <c r="D12" s="85">
        <v>160000</v>
      </c>
      <c r="E12" s="113">
        <v>160000</v>
      </c>
      <c r="F12" s="120">
        <v>158654.07</v>
      </c>
      <c r="G12" s="94">
        <f>F12-K12</f>
        <v>158654.07</v>
      </c>
      <c r="H12" s="123"/>
      <c r="I12" s="123"/>
      <c r="J12" s="123"/>
      <c r="K12" s="120"/>
      <c r="L12" s="114"/>
      <c r="M12" s="44">
        <f>F12/E12*100</f>
        <v>99.15879375</v>
      </c>
    </row>
    <row r="13" spans="1:13" ht="24.75" customHeight="1">
      <c r="A13" s="35"/>
      <c r="B13" s="13" t="s">
        <v>10</v>
      </c>
      <c r="C13" s="12" t="s">
        <v>11</v>
      </c>
      <c r="D13" s="14">
        <v>50000</v>
      </c>
      <c r="E13" s="14">
        <v>50000</v>
      </c>
      <c r="F13" s="94">
        <v>48799.24</v>
      </c>
      <c r="G13" s="94">
        <f>F13-K13</f>
        <v>0</v>
      </c>
      <c r="H13" s="94"/>
      <c r="I13" s="94"/>
      <c r="J13" s="94"/>
      <c r="K13" s="94">
        <v>48799.24</v>
      </c>
      <c r="L13" s="115">
        <v>0</v>
      </c>
      <c r="M13" s="44">
        <f>F13/E13*100</f>
        <v>97.59848</v>
      </c>
    </row>
    <row r="14" spans="1:13" ht="18.75" customHeight="1">
      <c r="A14" s="35" t="s">
        <v>12</v>
      </c>
      <c r="B14" s="13" t="s">
        <v>13</v>
      </c>
      <c r="C14" s="15" t="s">
        <v>14</v>
      </c>
      <c r="D14" s="14">
        <v>6244</v>
      </c>
      <c r="E14" s="14">
        <v>6244</v>
      </c>
      <c r="F14" s="94">
        <v>5515.11</v>
      </c>
      <c r="G14" s="94">
        <f>F14-K14</f>
        <v>5515.11</v>
      </c>
      <c r="H14" s="94"/>
      <c r="I14" s="94"/>
      <c r="J14" s="94"/>
      <c r="K14" s="94"/>
      <c r="L14" s="115"/>
      <c r="M14" s="44">
        <f>F14/E14*100</f>
        <v>88.32655349135169</v>
      </c>
    </row>
    <row r="15" spans="1:13" ht="14.25" customHeight="1">
      <c r="A15" s="35"/>
      <c r="B15" s="16" t="s">
        <v>145</v>
      </c>
      <c r="C15" s="15" t="s">
        <v>44</v>
      </c>
      <c r="D15" s="14"/>
      <c r="E15" s="14">
        <v>7487</v>
      </c>
      <c r="F15" s="94">
        <v>7485.39</v>
      </c>
      <c r="G15" s="94">
        <f>F15-K15</f>
        <v>7485.39</v>
      </c>
      <c r="H15" s="94"/>
      <c r="I15" s="94"/>
      <c r="J15" s="94"/>
      <c r="K15" s="94"/>
      <c r="L15" s="115">
        <v>7485.39</v>
      </c>
      <c r="M15" s="116">
        <f>F15/E15*100</f>
        <v>99.97849605983706</v>
      </c>
    </row>
    <row r="21" ht="12.75">
      <c r="E21" s="121"/>
    </row>
  </sheetData>
  <sheetProtection/>
  <mergeCells count="13">
    <mergeCell ref="A6:A9"/>
    <mergeCell ref="B6:B9"/>
    <mergeCell ref="C6:C9"/>
    <mergeCell ref="D6:D9"/>
    <mergeCell ref="E6:E9"/>
    <mergeCell ref="F6:L6"/>
    <mergeCell ref="M6:M9"/>
    <mergeCell ref="F7:F9"/>
    <mergeCell ref="G7:J7"/>
    <mergeCell ref="K7:K9"/>
    <mergeCell ref="L7:L9"/>
    <mergeCell ref="G8:G9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ENGLER</dc:creator>
  <cp:keywords/>
  <dc:description/>
  <cp:lastModifiedBy>IS</cp:lastModifiedBy>
  <cp:lastPrinted>2011-08-29T10:05:37Z</cp:lastPrinted>
  <dcterms:created xsi:type="dcterms:W3CDTF">2004-11-10T11:38:14Z</dcterms:created>
  <dcterms:modified xsi:type="dcterms:W3CDTF">2011-08-29T10:33:38Z</dcterms:modified>
  <cp:category/>
  <cp:version/>
  <cp:contentType/>
  <cp:contentStatus/>
</cp:coreProperties>
</file>