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3" sheetId="2" r:id="rId2"/>
  </sheets>
  <definedNames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<sst xmlns="http://schemas.openxmlformats.org/spreadsheetml/2006/main" count="299" uniqueCount="178">
  <si>
    <t>Załącznik Nr  1</t>
  </si>
  <si>
    <t>w tym:</t>
  </si>
  <si>
    <t>Wyszczególnienie</t>
  </si>
  <si>
    <t>wykonanie</t>
  </si>
  <si>
    <t>Dz</t>
  </si>
  <si>
    <t>Rozdz</t>
  </si>
  <si>
    <t>§</t>
  </si>
  <si>
    <t>ogółem</t>
  </si>
  <si>
    <t xml:space="preserve">zlecone </t>
  </si>
  <si>
    <t>010</t>
  </si>
  <si>
    <t>ROLNICTWO  I  ŁOWIECTWO</t>
  </si>
  <si>
    <t xml:space="preserve"> </t>
  </si>
  <si>
    <t>01095</t>
  </si>
  <si>
    <t>Pozostała działalność</t>
  </si>
  <si>
    <t>0690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</si>
  <si>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</si>
  <si>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</si>
  <si>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</si>
  <si>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</si>
  <si>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</si>
  <si>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</si>
  <si>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</si>
  <si>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</si>
  <si>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</si>
  <si>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</si>
  <si>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</si>
  <si>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</si>
  <si>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0760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</si>
  <si>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</si>
  <si>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</si>
  <si>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</si>
  <si>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</si>
  <si>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</si>
  <si>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</si>
  <si>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</si>
  <si>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dochodów (wynagr. dla płatnika z U.Skarb)</t>
  </si>
  <si>
    <t>0830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</si>
  <si>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</si>
  <si>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</si>
  <si>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</si>
  <si>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</si>
  <si>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</si>
  <si>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</si>
  <si>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</si>
  <si>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</si>
  <si>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</si>
  <si>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</si>
  <si>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</si>
  <si>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</si>
  <si>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</si>
  <si>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</si>
  <si>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</si>
  <si>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</si>
  <si>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</si>
  <si>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</si>
  <si>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</si>
  <si>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</si>
  <si>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</si>
  <si>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Wpływy z oplaty targowej</t>
  </si>
  <si>
    <t>0500</t>
  </si>
  <si>
    <t>Podatek od czynności cywilno prawnych</t>
  </si>
  <si>
    <t>0910</t>
  </si>
  <si>
    <t>Odsetki od nieterminowych wpłat z tytułu podatków i opłat</t>
  </si>
  <si>
    <t>Wpływy z opłaty skarbowej</t>
  </si>
  <si>
    <t>0410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</si>
  <si>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</si>
  <si>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</si>
  <si>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</si>
  <si>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</si>
  <si>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</si>
  <si>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</si>
  <si>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</si>
  <si>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</si>
  <si>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</si>
  <si>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</si>
  <si>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</si>
  <si>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 Pozostałe odsetki</t>
  </si>
  <si>
    <t>OŚWIATA I WYCHOWANIE</t>
  </si>
  <si>
    <t>Szkoły podstawowe</t>
  </si>
  <si>
    <t xml:space="preserve">Przedszkole </t>
  </si>
  <si>
    <t>Wpływy z usług</t>
  </si>
  <si>
    <t>Gimnazja</t>
  </si>
  <si>
    <t>Zespoły ekonomiczno-administracyjn</t>
  </si>
  <si>
    <t>Składki na ubezpieczenie zdrowotne opłacane za osoby pobierające niektóre świadczenia z pomocy społecznej</t>
  </si>
  <si>
    <t>Zasiłki i pomoc w naturze oraz składki na ubezpieczenie społeczne</t>
  </si>
  <si>
    <t>Ośrodki pomocy społecznej</t>
  </si>
  <si>
    <t>KULTURA I OCHRONA DZIEDZICTWA NARODOWEGO</t>
  </si>
  <si>
    <t>Wpływy z usług (wpłaty za zajęcia plastyczne i tkackie)</t>
  </si>
  <si>
    <t>OGÓŁEM  DOCHODY</t>
  </si>
  <si>
    <t>Przychody i rozchody związane z finansowaniem niedoboru i rozdysponowaniem nadwyżki budżetowej</t>
  </si>
  <si>
    <t>Nadwyżki z lat ubiegłych</t>
  </si>
  <si>
    <t>Przychody z zaciągniętych pożyczek i kredytów na rynku krajowym</t>
  </si>
  <si>
    <t>Łącznie przychody i dochody</t>
  </si>
  <si>
    <t>`</t>
  </si>
  <si>
    <t>Wpływy z usług (ksero,ogł.na tabl.oglosz)</t>
  </si>
  <si>
    <t>Wpływy z opłat lokalnych pobieranych przez jednostki samorządu terytorial. na podstawie odrębnych ustaw (opłaty za wpis do ewid. działalności gospodar. i zmiany we wpisie)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</si>
  <si>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</si>
  <si>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</si>
  <si>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Doch. z najmu i dzierżawy skład. majątk. Skarbu Państwa lub jedn. samorz. teryt. oraz innych umów o podob. charak.</t>
  </si>
  <si>
    <t>I</t>
  </si>
  <si>
    <t>III</t>
  </si>
  <si>
    <t>Wpływy z podatku rolnego, podatku leśnego, podatku od czynności cywilnoprawnych,  podatków i opłat lokalnych od osób prawnych i innych jednostek organizacyjnych</t>
  </si>
  <si>
    <t>Wpływy z podatku rolnego, podatku leśnego, podatku od spadku i darowizn,podatku od czynnosci cywilnoprawnych oraz podatkow i opłat lokalnych od osób fizycznych</t>
  </si>
  <si>
    <t>Wpływy z innych opłat  stanowiących dochody jednostek samorządu terytorialnego na podstawie ustaw</t>
  </si>
  <si>
    <t>Wpływy z innych opłat pobier. przez jednostki samorządu terytorialnego na podstawie odrębnych ustaw    (renty planistyczne,opłaty adiacenckie,)</t>
  </si>
  <si>
    <t>pożyczka z WFOŚiGW</t>
  </si>
  <si>
    <t>Wójta Gminy Stare Babice</t>
  </si>
  <si>
    <t>Plan wg</t>
  </si>
  <si>
    <t>uchwały na</t>
  </si>
  <si>
    <t>Plan po</t>
  </si>
  <si>
    <t>zmianach</t>
  </si>
  <si>
    <t>zadania</t>
  </si>
  <si>
    <t>Dochody -</t>
  </si>
  <si>
    <t>%</t>
  </si>
  <si>
    <t>7 : 6</t>
  </si>
  <si>
    <t>Pomoc materialna dla uczniów</t>
  </si>
  <si>
    <t>0960</t>
  </si>
  <si>
    <t>Dotacje celowe  otrzym. z budżetu państwa na realizację własnych zadań bieżących gmin</t>
  </si>
  <si>
    <t>Wpływy z opłat różnych</t>
  </si>
  <si>
    <t>Wpływy z różnych opłat (Opłaty za SIWZ,koszty egezekucji - podatkowe, prowizje ze znaków skarbowych)</t>
  </si>
  <si>
    <t>Dotacje celowe  otrzym. z budżetu państwa na realizację  własnych zadań bieżących gmin</t>
  </si>
  <si>
    <t>0770</t>
  </si>
  <si>
    <t>Wpływy z tytułu odpłatnego nabycia prawa własności oraz z prawa użytkowania wieczystego nieruchomości</t>
  </si>
  <si>
    <t>Rekompensaty utraconych dochodów w podatkach i opłatach lokalnych</t>
  </si>
  <si>
    <t>Dotacje celowe otrzymane z gminy na zadania bieżące realizowane na podstawie porozumień (umów) między jednostkami samorządu terytoraialnego</t>
  </si>
  <si>
    <t>Wpływy z dochodów różnych</t>
  </si>
  <si>
    <t>Wpływy ze zwrotu dotacji wykorzystanych niezgodnie z przeznaczeniem lub pobranych w nadmiernej wysokości</t>
  </si>
  <si>
    <t xml:space="preserve">Wpływy z różnych opłat </t>
  </si>
  <si>
    <t>0580</t>
  </si>
  <si>
    <t>Grzywny i inne kary pieniężne od osób prawntch i innych jednostek organizacyjnych</t>
  </si>
  <si>
    <t>0590</t>
  </si>
  <si>
    <t>Wpływy z opłat za koncesje i licencje</t>
  </si>
  <si>
    <t>Rozliczenia w podatku od towarów i usług z tytułu kas rejestrujących</t>
  </si>
  <si>
    <t>0740</t>
  </si>
  <si>
    <t>Wpływy z dywidend</t>
  </si>
  <si>
    <t>0460</t>
  </si>
  <si>
    <t>Wpływy z opłaty eksploatacyjnej</t>
  </si>
  <si>
    <t xml:space="preserve"> wpływy z usług  (za obiady)</t>
  </si>
  <si>
    <t>Stołówki szkolne</t>
  </si>
  <si>
    <t>KULTURA FIZYCZNA I SPORT</t>
  </si>
  <si>
    <t>Zadania w zakresie kultury fizycznej i sportu</t>
  </si>
  <si>
    <t xml:space="preserve">Wpływy z usług 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</si>
  <si>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</si>
  <si>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Inne źródła (wolne środki)</t>
  </si>
  <si>
    <t>2009 r.</t>
  </si>
  <si>
    <t>POMOC SPOŁECZNA</t>
  </si>
  <si>
    <t>EDUKACYJNA OPIEKA WYCHOWAWCZA</t>
  </si>
  <si>
    <t>Wpływy z różnych dochodówi</t>
  </si>
  <si>
    <t>DZIAŁALNOŚĆ USŁUGOWA</t>
  </si>
  <si>
    <t>Cmentarze</t>
  </si>
  <si>
    <t>Dotacje celowe otrzymane z budżetu państwana zadania bieżące realizowane przez gminę na podstawie porozumień z organami administracji rządowej</t>
  </si>
  <si>
    <t>Rady gmin (miast i miast na prawach powiatu)</t>
  </si>
  <si>
    <t>0870</t>
  </si>
  <si>
    <t>Wpływy ze sprzedaży składników majątkowych</t>
  </si>
  <si>
    <t>Wybory do Parlamentu Europejskiego</t>
  </si>
  <si>
    <t>Straż gminna</t>
  </si>
  <si>
    <t>0570</t>
  </si>
  <si>
    <t>Grzywny, mandaty i inne kary pieniężne od osób fizycznych</t>
  </si>
  <si>
    <t>OCHRONA ZDROWIA</t>
  </si>
  <si>
    <t>Ratownictwo medyczne</t>
  </si>
  <si>
    <t>GOSPODARKA KOMUNALNA I OCHRONA ŚRODOWISKA</t>
  </si>
  <si>
    <t>Gospodarka odpadami</t>
  </si>
  <si>
    <t>Dotacje otrzymane z funduszy celowych na realizację zadań bieżącychjednostek sektora finansów publicznych</t>
  </si>
  <si>
    <t>Ochotnicze straze pożarne</t>
  </si>
  <si>
    <t>Wpływy z tytułu pomocy finansowej udzielanej między jednostkami samorządu terytorialnego na dofinansowanie własnych zadań inwestycyjnych i zakup[ów inwestycyjnych</t>
  </si>
  <si>
    <t>Dotacje rozwojowe oraz środki na finansowanie Wspólnej Polityki Rolnej</t>
  </si>
  <si>
    <t>SPRAWOZDANIE Z WYKONANIA DOCHODÓW GMINY ZA ROK 2009</t>
  </si>
  <si>
    <t>TRANSPORT I ŁĄCZNOŚĆ</t>
  </si>
  <si>
    <t>Drogi publiczne gminne</t>
  </si>
  <si>
    <t>Wpływy z  różnych opłat</t>
  </si>
  <si>
    <t>Uzupełnienie subwencji ogólnej dla jednostek samorządu terytorialnego</t>
  </si>
  <si>
    <t>Środki na uzupełnienie dochodów gmin</t>
  </si>
  <si>
    <t>Wpływy i wydatki związane z gromadzeniem środków z opłat produktowych</t>
  </si>
  <si>
    <t>0400</t>
  </si>
  <si>
    <t>Wpływy z opłaty produktowej</t>
  </si>
  <si>
    <t>Otrzymanme spadki, zapisy i darowizny w postaci pieniężnej</t>
  </si>
  <si>
    <t>Do Zarządzenia Nr 288/10</t>
  </si>
  <si>
    <t>z dnia 16 marca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</si>
</sst>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[$-415]d\ mmmm\ yyyy"/>
    <numFmt numFmtId="168" formatCode="0.000"/>
    <numFmt numFmtId="169" formatCode="0.0"/>
    <numFmt numFmtId="170" formatCode="#,##0.0"/>
    <numFmt numFmtId="171" formatCode="#,##0_ ;\-#,##0\ "/>
    <numFmt numFmtId="172" formatCode="#,##0.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9"/>
      <name val="Times New Roman CE"/>
      <family val="1"/>
    </font>
    <font>
      <b/>
      <i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 quotePrefix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 quotePrefix="1">
      <alignment horizontal="center"/>
    </xf>
    <xf numFmtId="3" fontId="12" fillId="0" borderId="24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 quotePrefix="1">
      <alignment horizontal="center"/>
    </xf>
    <xf numFmtId="3" fontId="12" fillId="0" borderId="22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top" wrapText="1"/>
    </xf>
    <xf numFmtId="0" fontId="12" fillId="0" borderId="26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12" fillId="0" borderId="14" xfId="0" applyFont="1" applyBorder="1" applyAlignment="1">
      <alignment horizontal="center"/>
    </xf>
    <xf numFmtId="0" fontId="9" fillId="7" borderId="28" xfId="0" applyFont="1" applyFill="1" applyBorder="1" applyAlignment="1">
      <alignment/>
    </xf>
    <xf numFmtId="0" fontId="9" fillId="7" borderId="29" xfId="0" applyFont="1" applyFill="1" applyBorder="1" applyAlignment="1">
      <alignment horizontal="center"/>
    </xf>
    <xf numFmtId="3" fontId="9" fillId="7" borderId="30" xfId="0" applyNumberFormat="1" applyFont="1" applyFill="1" applyBorder="1" applyAlignment="1">
      <alignment horizontal="right"/>
    </xf>
    <xf numFmtId="0" fontId="10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0" fillId="0" borderId="24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49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3" fontId="19" fillId="0" borderId="24" xfId="0" applyNumberFormat="1" applyFont="1" applyBorder="1" applyAlignment="1">
      <alignment/>
    </xf>
    <xf numFmtId="49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0" fillId="0" borderId="24" xfId="0" applyFont="1" applyFill="1" applyBorder="1" applyAlignment="1">
      <alignment/>
    </xf>
    <xf numFmtId="49" fontId="2" fillId="0" borderId="26" xfId="0" applyNumberFormat="1" applyFont="1" applyBorder="1" applyAlignment="1">
      <alignment horizontal="left" vertical="top" wrapText="1"/>
    </xf>
    <xf numFmtId="3" fontId="12" fillId="0" borderId="24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3" fontId="16" fillId="0" borderId="20" xfId="0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16" fillId="0" borderId="22" xfId="0" applyNumberFormat="1" applyFont="1" applyFill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17" fillId="0" borderId="25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right"/>
    </xf>
    <xf numFmtId="0" fontId="16" fillId="0" borderId="22" xfId="0" applyFont="1" applyBorder="1" applyAlignment="1" quotePrefix="1">
      <alignment horizontal="center"/>
    </xf>
    <xf numFmtId="0" fontId="17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3" fillId="0" borderId="32" xfId="0" applyNumberFormat="1" applyFont="1" applyBorder="1" applyAlignment="1">
      <alignment shrinkToFit="1"/>
    </xf>
    <xf numFmtId="1" fontId="3" fillId="0" borderId="36" xfId="0" applyNumberFormat="1" applyFont="1" applyBorder="1" applyAlignment="1">
      <alignment horizontal="center" shrinkToFit="1"/>
    </xf>
    <xf numFmtId="0" fontId="16" fillId="0" borderId="23" xfId="0" applyFont="1" applyBorder="1" applyAlignment="1" quotePrefix="1">
      <alignment horizontal="center"/>
    </xf>
    <xf numFmtId="49" fontId="17" fillId="0" borderId="20" xfId="0" applyNumberFormat="1" applyFont="1" applyBorder="1" applyAlignment="1">
      <alignment horizontal="left" vertical="top" wrapText="1"/>
    </xf>
    <xf numFmtId="3" fontId="17" fillId="0" borderId="24" xfId="0" applyNumberFormat="1" applyFont="1" applyFill="1" applyBorder="1" applyAlignment="1">
      <alignment horizontal="right"/>
    </xf>
    <xf numFmtId="2" fontId="2" fillId="0" borderId="38" xfId="0" applyNumberFormat="1" applyFont="1" applyFill="1" applyBorder="1" applyAlignment="1">
      <alignment horizontal="right"/>
    </xf>
    <xf numFmtId="2" fontId="2" fillId="0" borderId="39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0" fontId="16" fillId="0" borderId="24" xfId="0" applyFont="1" applyBorder="1" applyAlignment="1" quotePrefix="1">
      <alignment horizontal="center"/>
    </xf>
    <xf numFmtId="0" fontId="9" fillId="0" borderId="24" xfId="0" applyFont="1" applyBorder="1" applyAlignment="1" quotePrefix="1">
      <alignment horizontal="center"/>
    </xf>
    <xf numFmtId="3" fontId="16" fillId="0" borderId="24" xfId="0" applyNumberFormat="1" applyFont="1" applyFill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3" fontId="10" fillId="0" borderId="4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3" fontId="19" fillId="0" borderId="20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 horizontal="left" vertical="top" wrapText="1"/>
    </xf>
    <xf numFmtId="0" fontId="10" fillId="0" borderId="26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49" fontId="2" fillId="0" borderId="43" xfId="0" applyNumberFormat="1" applyFont="1" applyBorder="1" applyAlignment="1">
      <alignment horizontal="left" vertical="top" wrapText="1"/>
    </xf>
    <xf numFmtId="0" fontId="3" fillId="0" borderId="31" xfId="0" applyFont="1" applyBorder="1" applyAlignment="1">
      <alignment horizontal="left" wrapText="1"/>
    </xf>
    <xf numFmtId="0" fontId="19" fillId="0" borderId="42" xfId="0" applyFont="1" applyBorder="1" applyAlignment="1">
      <alignment horizontal="left" wrapText="1"/>
    </xf>
    <xf numFmtId="49" fontId="17" fillId="0" borderId="24" xfId="0" applyNumberFormat="1" applyFont="1" applyBorder="1" applyAlignment="1">
      <alignment horizontal="left" vertical="top" wrapText="1"/>
    </xf>
    <xf numFmtId="49" fontId="17" fillId="0" borderId="22" xfId="0" applyNumberFormat="1" applyFont="1" applyBorder="1" applyAlignment="1">
      <alignment horizontal="left" vertical="top" wrapText="1"/>
    </xf>
    <xf numFmtId="49" fontId="26" fillId="0" borderId="24" xfId="0" applyNumberFormat="1" applyFont="1" applyBorder="1" applyAlignment="1">
      <alignment horizontal="left" vertical="top" wrapText="1"/>
    </xf>
    <xf numFmtId="49" fontId="2" fillId="0" borderId="44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left" vertical="top" wrapText="1"/>
    </xf>
    <xf numFmtId="49" fontId="3" fillId="7" borderId="29" xfId="0" applyNumberFormat="1" applyFont="1" applyFill="1" applyBorder="1" applyAlignment="1">
      <alignment horizontal="left" vertical="top" wrapText="1"/>
    </xf>
    <xf numFmtId="49" fontId="17" fillId="0" borderId="3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7" fillId="0" borderId="22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Border="1" applyAlignment="1">
      <alignment horizontal="left" vertical="top" wrapText="1"/>
    </xf>
    <xf numFmtId="2" fontId="17" fillId="0" borderId="41" xfId="0" applyNumberFormat="1" applyFont="1" applyFill="1" applyBorder="1" applyAlignment="1">
      <alignment horizontal="right"/>
    </xf>
    <xf numFmtId="2" fontId="17" fillId="0" borderId="39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49" fontId="17" fillId="0" borderId="42" xfId="0" applyNumberFormat="1" applyFont="1" applyBorder="1" applyAlignment="1">
      <alignment horizontal="left" vertical="top" wrapText="1"/>
    </xf>
    <xf numFmtId="3" fontId="17" fillId="0" borderId="42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center"/>
    </xf>
    <xf numFmtId="49" fontId="17" fillId="0" borderId="29" xfId="0" applyNumberFormat="1" applyFont="1" applyBorder="1" applyAlignment="1">
      <alignment horizontal="left" vertical="top" wrapText="1"/>
    </xf>
    <xf numFmtId="2" fontId="17" fillId="0" borderId="46" xfId="0" applyNumberFormat="1" applyFont="1" applyFill="1" applyBorder="1" applyAlignment="1">
      <alignment horizontal="right"/>
    </xf>
    <xf numFmtId="2" fontId="17" fillId="0" borderId="47" xfId="0" applyNumberFormat="1" applyFont="1" applyFill="1" applyBorder="1" applyAlignment="1">
      <alignment horizontal="right"/>
    </xf>
    <xf numFmtId="0" fontId="3" fillId="0" borderId="37" xfId="0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 quotePrefix="1">
      <alignment horizontal="center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left" vertical="top" wrapText="1"/>
    </xf>
    <xf numFmtId="3" fontId="16" fillId="0" borderId="35" xfId="0" applyNumberFormat="1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4" fontId="12" fillId="0" borderId="24" xfId="42" applyNumberFormat="1" applyFont="1" applyBorder="1" applyAlignment="1">
      <alignment horizontal="right"/>
    </xf>
    <xf numFmtId="4" fontId="12" fillId="0" borderId="15" xfId="42" applyNumberFormat="1" applyFont="1" applyBorder="1" applyAlignment="1">
      <alignment horizontal="right"/>
    </xf>
    <xf numFmtId="4" fontId="19" fillId="0" borderId="20" xfId="42" applyNumberFormat="1" applyFont="1" applyFill="1" applyBorder="1" applyAlignment="1">
      <alignment/>
    </xf>
    <xf numFmtId="4" fontId="12" fillId="0" borderId="26" xfId="42" applyNumberFormat="1" applyFont="1" applyBorder="1" applyAlignment="1">
      <alignment horizontal="right"/>
    </xf>
    <xf numFmtId="4" fontId="17" fillId="0" borderId="24" xfId="42" applyNumberFormat="1" applyFont="1" applyFill="1" applyBorder="1" applyAlignment="1">
      <alignment horizontal="right"/>
    </xf>
    <xf numFmtId="4" fontId="16" fillId="0" borderId="35" xfId="42" applyNumberFormat="1" applyFont="1" applyFill="1" applyBorder="1" applyAlignment="1">
      <alignment horizontal="right"/>
    </xf>
    <xf numFmtId="4" fontId="10" fillId="0" borderId="15" xfId="42" applyNumberFormat="1" applyFont="1" applyBorder="1" applyAlignment="1">
      <alignment horizontal="right"/>
    </xf>
    <xf numFmtId="4" fontId="16" fillId="0" borderId="20" xfId="42" applyNumberFormat="1" applyFont="1" applyFill="1" applyBorder="1" applyAlignment="1">
      <alignment horizontal="right"/>
    </xf>
    <xf numFmtId="4" fontId="12" fillId="0" borderId="24" xfId="42" applyNumberFormat="1" applyFont="1" applyFill="1" applyBorder="1" applyAlignment="1">
      <alignment horizontal="right"/>
    </xf>
    <xf numFmtId="4" fontId="12" fillId="0" borderId="22" xfId="42" applyNumberFormat="1" applyFont="1" applyBorder="1" applyAlignment="1">
      <alignment horizontal="right"/>
    </xf>
    <xf numFmtId="4" fontId="12" fillId="0" borderId="20" xfId="42" applyNumberFormat="1" applyFont="1" applyBorder="1" applyAlignment="1">
      <alignment horizontal="right"/>
    </xf>
    <xf numFmtId="4" fontId="12" fillId="0" borderId="44" xfId="42" applyNumberFormat="1" applyFont="1" applyBorder="1" applyAlignment="1">
      <alignment horizontal="right"/>
    </xf>
    <xf numFmtId="4" fontId="12" fillId="0" borderId="45" xfId="42" applyNumberFormat="1" applyFont="1" applyBorder="1" applyAlignment="1">
      <alignment horizontal="right"/>
    </xf>
    <xf numFmtId="4" fontId="17" fillId="0" borderId="24" xfId="42" applyNumberFormat="1" applyFont="1" applyBorder="1" applyAlignment="1">
      <alignment horizontal="right"/>
    </xf>
    <xf numFmtId="4" fontId="12" fillId="0" borderId="49" xfId="42" applyNumberFormat="1" applyFont="1" applyBorder="1" applyAlignment="1">
      <alignment horizontal="right"/>
    </xf>
    <xf numFmtId="4" fontId="9" fillId="7" borderId="37" xfId="42" applyNumberFormat="1" applyFont="1" applyFill="1" applyBorder="1" applyAlignment="1">
      <alignment horizontal="right"/>
    </xf>
    <xf numFmtId="4" fontId="12" fillId="0" borderId="43" xfId="42" applyNumberFormat="1" applyFont="1" applyBorder="1" applyAlignment="1">
      <alignment horizontal="right"/>
    </xf>
    <xf numFmtId="4" fontId="17" fillId="0" borderId="22" xfId="42" applyNumberFormat="1" applyFont="1" applyFill="1" applyBorder="1" applyAlignment="1">
      <alignment horizontal="right"/>
    </xf>
    <xf numFmtId="4" fontId="12" fillId="0" borderId="31" xfId="42" applyNumberFormat="1" applyFont="1" applyFill="1" applyBorder="1" applyAlignment="1">
      <alignment horizontal="right"/>
    </xf>
    <xf numFmtId="4" fontId="17" fillId="0" borderId="42" xfId="42" applyNumberFormat="1" applyFont="1" applyFill="1" applyBorder="1" applyAlignment="1">
      <alignment horizontal="right"/>
    </xf>
    <xf numFmtId="4" fontId="10" fillId="0" borderId="50" xfId="42" applyNumberFormat="1" applyFont="1" applyBorder="1" applyAlignment="1">
      <alignment horizontal="right"/>
    </xf>
    <xf numFmtId="4" fontId="19" fillId="0" borderId="24" xfId="42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43" fontId="16" fillId="0" borderId="24" xfId="42" applyFont="1" applyBorder="1" applyAlignment="1">
      <alignment/>
    </xf>
    <xf numFmtId="3" fontId="12" fillId="0" borderId="45" xfId="0" applyNumberFormat="1" applyFont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3" fontId="12" fillId="0" borderId="24" xfId="42" applyFont="1" applyBorder="1" applyAlignment="1">
      <alignment/>
    </xf>
    <xf numFmtId="3" fontId="17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12" fillId="0" borderId="49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3" fontId="9" fillId="7" borderId="51" xfId="0" applyNumberFormat="1" applyFont="1" applyFill="1" applyBorder="1" applyAlignment="1">
      <alignment/>
    </xf>
    <xf numFmtId="3" fontId="10" fillId="0" borderId="4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43" fontId="12" fillId="0" borderId="49" xfId="42" applyFont="1" applyBorder="1" applyAlignment="1">
      <alignment/>
    </xf>
    <xf numFmtId="43" fontId="10" fillId="0" borderId="24" xfId="42" applyFont="1" applyBorder="1" applyAlignment="1">
      <alignment/>
    </xf>
    <xf numFmtId="43" fontId="12" fillId="0" borderId="20" xfId="42" applyFont="1" applyBorder="1" applyAlignment="1">
      <alignment/>
    </xf>
    <xf numFmtId="3" fontId="9" fillId="0" borderId="43" xfId="0" applyNumberFormat="1" applyFont="1" applyBorder="1" applyAlignment="1">
      <alignment/>
    </xf>
    <xf numFmtId="0" fontId="18" fillId="0" borderId="43" xfId="0" applyFont="1" applyBorder="1" applyAlignment="1">
      <alignment/>
    </xf>
    <xf numFmtId="4" fontId="12" fillId="0" borderId="26" xfId="42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0" fontId="16" fillId="24" borderId="26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49" fontId="21" fillId="0" borderId="26" xfId="0" applyNumberFormat="1" applyFont="1" applyBorder="1" applyAlignment="1">
      <alignment horizontal="left" vertical="top" wrapText="1"/>
    </xf>
    <xf numFmtId="49" fontId="12" fillId="0" borderId="26" xfId="0" applyNumberFormat="1" applyFont="1" applyBorder="1" applyAlignment="1" quotePrefix="1">
      <alignment horizontal="center"/>
    </xf>
    <xf numFmtId="3" fontId="12" fillId="0" borderId="49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horizontal="right"/>
    </xf>
    <xf numFmtId="0" fontId="12" fillId="0" borderId="24" xfId="0" applyFont="1" applyBorder="1" applyAlignment="1" quotePrefix="1">
      <alignment horizontal="right"/>
    </xf>
    <xf numFmtId="0" fontId="11" fillId="0" borderId="22" xfId="0" applyFont="1" applyBorder="1" applyAlignment="1">
      <alignment/>
    </xf>
    <xf numFmtId="0" fontId="11" fillId="0" borderId="24" xfId="0" applyFont="1" applyBorder="1" applyAlignment="1">
      <alignment/>
    </xf>
    <xf numFmtId="0" fontId="9" fillId="24" borderId="28" xfId="0" applyFont="1" applyFill="1" applyBorder="1" applyAlignment="1">
      <alignment horizontal="center"/>
    </xf>
    <xf numFmtId="49" fontId="17" fillId="0" borderId="31" xfId="0" applyNumberFormat="1" applyFont="1" applyBorder="1" applyAlignment="1">
      <alignment horizontal="left" vertical="top" wrapText="1"/>
    </xf>
    <xf numFmtId="3" fontId="17" fillId="0" borderId="24" xfId="0" applyNumberFormat="1" applyFont="1" applyBorder="1" applyAlignment="1">
      <alignment horizontal="right" wrapText="1"/>
    </xf>
    <xf numFmtId="165" fontId="17" fillId="0" borderId="24" xfId="42" applyNumberFormat="1" applyFont="1" applyBorder="1" applyAlignment="1">
      <alignment horizontal="right" wrapText="1"/>
    </xf>
    <xf numFmtId="4" fontId="17" fillId="0" borderId="24" xfId="42" applyNumberFormat="1" applyFont="1" applyBorder="1" applyAlignment="1">
      <alignment horizontal="right" wrapText="1"/>
    </xf>
    <xf numFmtId="3" fontId="17" fillId="0" borderId="24" xfId="0" applyNumberFormat="1" applyFont="1" applyBorder="1" applyAlignment="1">
      <alignment wrapText="1"/>
    </xf>
    <xf numFmtId="0" fontId="2" fillId="0" borderId="24" xfId="0" applyFont="1" applyFill="1" applyBorder="1" applyAlignment="1">
      <alignment/>
    </xf>
    <xf numFmtId="0" fontId="9" fillId="24" borderId="52" xfId="0" applyFont="1" applyFill="1" applyBorder="1" applyAlignment="1">
      <alignment horizontal="center"/>
    </xf>
    <xf numFmtId="0" fontId="16" fillId="24" borderId="20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24" borderId="52" xfId="0" applyFont="1" applyFill="1" applyBorder="1" applyAlignment="1">
      <alignment horizontal="center"/>
    </xf>
    <xf numFmtId="49" fontId="17" fillId="0" borderId="31" xfId="0" applyNumberFormat="1" applyFont="1" applyBorder="1" applyAlignment="1">
      <alignment horizontal="left" vertical="top" wrapText="1"/>
    </xf>
    <xf numFmtId="3" fontId="17" fillId="0" borderId="31" xfId="0" applyNumberFormat="1" applyFont="1" applyBorder="1" applyAlignment="1">
      <alignment horizontal="right"/>
    </xf>
    <xf numFmtId="4" fontId="17" fillId="0" borderId="31" xfId="42" applyNumberFormat="1" applyFont="1" applyBorder="1" applyAlignment="1">
      <alignment horizontal="right"/>
    </xf>
    <xf numFmtId="3" fontId="17" fillId="0" borderId="53" xfId="0" applyNumberFormat="1" applyFont="1" applyBorder="1" applyAlignment="1">
      <alignment/>
    </xf>
    <xf numFmtId="0" fontId="9" fillId="24" borderId="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42" xfId="0" applyFont="1" applyBorder="1" applyAlignment="1">
      <alignment horizontal="left" wrapText="1"/>
    </xf>
    <xf numFmtId="0" fontId="12" fillId="0" borderId="26" xfId="0" applyFont="1" applyBorder="1" applyAlignment="1" quotePrefix="1">
      <alignment horizontal="center" vertical="top"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3" fontId="16" fillId="0" borderId="55" xfId="0" applyNumberFormat="1" applyFont="1" applyFill="1" applyBorder="1" applyAlignment="1">
      <alignment/>
    </xf>
    <xf numFmtId="0" fontId="16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3" fontId="12" fillId="0" borderId="55" xfId="0" applyNumberFormat="1" applyFont="1" applyFill="1" applyBorder="1" applyAlignment="1">
      <alignment horizontal="right"/>
    </xf>
    <xf numFmtId="4" fontId="12" fillId="0" borderId="55" xfId="42" applyNumberFormat="1" applyFont="1" applyFill="1" applyBorder="1" applyAlignment="1">
      <alignment horizontal="right"/>
    </xf>
    <xf numFmtId="0" fontId="16" fillId="24" borderId="24" xfId="0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4" fontId="12" fillId="0" borderId="24" xfId="42" applyNumberFormat="1" applyFont="1" applyFill="1" applyBorder="1" applyAlignment="1">
      <alignment horizontal="right"/>
    </xf>
    <xf numFmtId="49" fontId="17" fillId="0" borderId="26" xfId="0" applyNumberFormat="1" applyFont="1" applyBorder="1" applyAlignment="1">
      <alignment horizontal="left" vertical="top" wrapText="1"/>
    </xf>
    <xf numFmtId="0" fontId="16" fillId="24" borderId="34" xfId="0" applyFont="1" applyFill="1" applyBorder="1" applyAlignment="1">
      <alignment horizontal="center"/>
    </xf>
    <xf numFmtId="0" fontId="16" fillId="24" borderId="56" xfId="0" applyFont="1" applyFill="1" applyBorder="1" applyAlignment="1">
      <alignment horizontal="center"/>
    </xf>
    <xf numFmtId="0" fontId="17" fillId="24" borderId="20" xfId="0" applyFont="1" applyFill="1" applyBorder="1" applyAlignment="1">
      <alignment/>
    </xf>
    <xf numFmtId="49" fontId="2" fillId="0" borderId="48" xfId="0" applyNumberFormat="1" applyFont="1" applyFill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left" vertical="top" wrapText="1"/>
    </xf>
    <xf numFmtId="3" fontId="12" fillId="0" borderId="48" xfId="0" applyNumberFormat="1" applyFont="1" applyBorder="1" applyAlignment="1">
      <alignment horizontal="right"/>
    </xf>
    <xf numFmtId="4" fontId="12" fillId="0" borderId="48" xfId="42" applyNumberFormat="1" applyFont="1" applyBorder="1" applyAlignment="1">
      <alignment horizontal="right"/>
    </xf>
    <xf numFmtId="4" fontId="12" fillId="0" borderId="24" xfId="42" applyNumberFormat="1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6" fillId="24" borderId="30" xfId="0" applyFont="1" applyFill="1" applyBorder="1" applyAlignment="1">
      <alignment/>
    </xf>
    <xf numFmtId="0" fontId="12" fillId="0" borderId="26" xfId="0" applyFont="1" applyBorder="1" applyAlignment="1" quotePrefix="1">
      <alignment horizontal="right"/>
    </xf>
    <xf numFmtId="0" fontId="9" fillId="24" borderId="23" xfId="0" applyFont="1" applyFill="1" applyBorder="1" applyAlignment="1">
      <alignment horizontal="center"/>
    </xf>
    <xf numFmtId="0" fontId="16" fillId="24" borderId="23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16" fillId="0" borderId="35" xfId="0" applyFont="1" applyBorder="1" applyAlignment="1" quotePrefix="1">
      <alignment horizontal="center"/>
    </xf>
    <xf numFmtId="49" fontId="17" fillId="0" borderId="57" xfId="0" applyNumberFormat="1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4" fontId="12" fillId="0" borderId="35" xfId="42" applyNumberFormat="1" applyFont="1" applyBorder="1" applyAlignment="1">
      <alignment horizontal="right"/>
    </xf>
    <xf numFmtId="43" fontId="12" fillId="0" borderId="57" xfId="42" applyFont="1" applyBorder="1" applyAlignment="1">
      <alignment/>
    </xf>
    <xf numFmtId="0" fontId="10" fillId="0" borderId="28" xfId="0" applyFont="1" applyBorder="1" applyAlignment="1">
      <alignment horizontal="center"/>
    </xf>
    <xf numFmtId="49" fontId="2" fillId="0" borderId="59" xfId="0" applyNumberFormat="1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horizontal="right"/>
    </xf>
    <xf numFmtId="0" fontId="12" fillId="0" borderId="35" xfId="0" applyFont="1" applyBorder="1" applyAlignment="1">
      <alignment/>
    </xf>
    <xf numFmtId="49" fontId="2" fillId="0" borderId="35" xfId="0" applyNumberFormat="1" applyFont="1" applyBorder="1" applyAlignment="1">
      <alignment horizontal="left" vertical="top" wrapText="1"/>
    </xf>
    <xf numFmtId="3" fontId="12" fillId="0" borderId="58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24" borderId="15" xfId="0" applyFont="1" applyFill="1" applyBorder="1" applyAlignment="1">
      <alignment/>
    </xf>
    <xf numFmtId="49" fontId="2" fillId="0" borderId="15" xfId="0" applyNumberFormat="1" applyFont="1" applyBorder="1" applyAlignment="1">
      <alignment horizontal="left" vertical="top" wrapText="1"/>
    </xf>
    <xf numFmtId="2" fontId="17" fillId="0" borderId="40" xfId="0" applyNumberFormat="1" applyFont="1" applyFill="1" applyBorder="1" applyAlignment="1">
      <alignment horizontal="right"/>
    </xf>
    <xf numFmtId="0" fontId="12" fillId="0" borderId="35" xfId="0" applyFont="1" applyBorder="1" applyAlignment="1" quotePrefix="1">
      <alignment horizontal="center"/>
    </xf>
    <xf numFmtId="3" fontId="12" fillId="0" borderId="35" xfId="0" applyNumberFormat="1" applyFont="1" applyBorder="1" applyAlignment="1">
      <alignment horizontal="right" wrapText="1"/>
    </xf>
    <xf numFmtId="3" fontId="15" fillId="0" borderId="58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3" fontId="12" fillId="0" borderId="60" xfId="0" applyNumberFormat="1" applyFont="1" applyBorder="1" applyAlignment="1">
      <alignment/>
    </xf>
    <xf numFmtId="49" fontId="2" fillId="0" borderId="58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left" vertical="top" wrapText="1"/>
    </xf>
    <xf numFmtId="3" fontId="17" fillId="0" borderId="11" xfId="0" applyNumberFormat="1" applyFont="1" applyBorder="1" applyAlignment="1">
      <alignment horizontal="right"/>
    </xf>
    <xf numFmtId="4" fontId="17" fillId="0" borderId="11" xfId="42" applyNumberFormat="1" applyFont="1" applyBorder="1" applyAlignment="1">
      <alignment horizontal="right"/>
    </xf>
    <xf numFmtId="0" fontId="16" fillId="24" borderId="14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left" vertical="top" wrapText="1"/>
    </xf>
    <xf numFmtId="3" fontId="17" fillId="0" borderId="15" xfId="0" applyNumberFormat="1" applyFont="1" applyBorder="1" applyAlignment="1">
      <alignment horizontal="right"/>
    </xf>
    <xf numFmtId="4" fontId="17" fillId="0" borderId="15" xfId="42" applyNumberFormat="1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24" borderId="14" xfId="0" applyFont="1" applyFill="1" applyBorder="1" applyAlignment="1">
      <alignment/>
    </xf>
    <xf numFmtId="0" fontId="10" fillId="0" borderId="29" xfId="0" applyFont="1" applyBorder="1" applyAlignment="1">
      <alignment/>
    </xf>
    <xf numFmtId="43" fontId="12" fillId="0" borderId="30" xfId="42" applyFont="1" applyBorder="1" applyAlignment="1">
      <alignment/>
    </xf>
    <xf numFmtId="2" fontId="0" fillId="0" borderId="0" xfId="0" applyNumberFormat="1" applyBorder="1" applyAlignment="1">
      <alignment/>
    </xf>
    <xf numFmtId="164" fontId="12" fillId="0" borderId="49" xfId="42" applyNumberFormat="1" applyFont="1" applyBorder="1" applyAlignment="1">
      <alignment/>
    </xf>
    <xf numFmtId="4" fontId="17" fillId="0" borderId="22" xfId="0" applyNumberFormat="1" applyFont="1" applyFill="1" applyBorder="1" applyAlignment="1">
      <alignment horizontal="right"/>
    </xf>
    <xf numFmtId="4" fontId="12" fillId="0" borderId="15" xfId="42" applyNumberFormat="1" applyFont="1" applyBorder="1" applyAlignment="1">
      <alignment/>
    </xf>
    <xf numFmtId="4" fontId="16" fillId="0" borderId="49" xfId="42" applyNumberFormat="1" applyFont="1" applyFill="1" applyBorder="1" applyAlignment="1">
      <alignment/>
    </xf>
    <xf numFmtId="4" fontId="12" fillId="0" borderId="24" xfId="42" applyNumberFormat="1" applyFont="1" applyBorder="1" applyAlignment="1">
      <alignment/>
    </xf>
    <xf numFmtId="4" fontId="12" fillId="0" borderId="24" xfId="42" applyNumberFormat="1" applyFont="1" applyFill="1" applyBorder="1" applyAlignment="1">
      <alignment/>
    </xf>
    <xf numFmtId="4" fontId="17" fillId="0" borderId="44" xfId="42" applyNumberFormat="1" applyFont="1" applyFill="1" applyBorder="1" applyAlignment="1">
      <alignment horizontal="right"/>
    </xf>
    <xf numFmtId="4" fontId="12" fillId="0" borderId="43" xfId="42" applyNumberFormat="1" applyFont="1" applyFill="1" applyBorder="1" applyAlignment="1">
      <alignment/>
    </xf>
    <xf numFmtId="4" fontId="12" fillId="0" borderId="53" xfId="42" applyNumberFormat="1" applyFont="1" applyFill="1" applyBorder="1" applyAlignment="1">
      <alignment/>
    </xf>
    <xf numFmtId="4" fontId="17" fillId="0" borderId="42" xfId="42" applyNumberFormat="1" applyFont="1" applyFill="1" applyBorder="1" applyAlignment="1">
      <alignment/>
    </xf>
    <xf numFmtId="4" fontId="16" fillId="0" borderId="3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horizontal="right" wrapText="1"/>
    </xf>
    <xf numFmtId="4" fontId="12" fillId="0" borderId="15" xfId="42" applyNumberFormat="1" applyFont="1" applyBorder="1" applyAlignment="1">
      <alignment horizontal="right" wrapText="1"/>
    </xf>
    <xf numFmtId="3" fontId="16" fillId="0" borderId="60" xfId="0" applyNumberFormat="1" applyFont="1" applyBorder="1" applyAlignment="1">
      <alignment wrapText="1"/>
    </xf>
    <xf numFmtId="3" fontId="12" fillId="0" borderId="15" xfId="42" applyNumberFormat="1" applyFont="1" applyBorder="1" applyAlignment="1">
      <alignment horizontal="right" wrapText="1"/>
    </xf>
    <xf numFmtId="0" fontId="16" fillId="24" borderId="24" xfId="0" applyFont="1" applyFill="1" applyBorder="1" applyAlignment="1">
      <alignment/>
    </xf>
    <xf numFmtId="0" fontId="9" fillId="24" borderId="24" xfId="0" applyFont="1" applyFill="1" applyBorder="1" applyAlignment="1">
      <alignment horizontal="center"/>
    </xf>
    <xf numFmtId="49" fontId="17" fillId="24" borderId="24" xfId="0" applyNumberFormat="1" applyFont="1" applyFill="1" applyBorder="1" applyAlignment="1">
      <alignment horizontal="left" vertical="top" wrapText="1"/>
    </xf>
    <xf numFmtId="3" fontId="9" fillId="24" borderId="24" xfId="0" applyNumberFormat="1" applyFont="1" applyFill="1" applyBorder="1" applyAlignment="1">
      <alignment horizontal="right"/>
    </xf>
    <xf numFmtId="4" fontId="9" fillId="24" borderId="24" xfId="0" applyNumberFormat="1" applyFont="1" applyFill="1" applyBorder="1" applyAlignment="1">
      <alignment horizontal="right"/>
    </xf>
    <xf numFmtId="49" fontId="2" fillId="24" borderId="24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16" fillId="0" borderId="15" xfId="0" applyFont="1" applyBorder="1" applyAlignment="1" quotePrefix="1">
      <alignment horizontal="center"/>
    </xf>
    <xf numFmtId="0" fontId="16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12" fillId="24" borderId="24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3" fontId="12" fillId="0" borderId="44" xfId="0" applyNumberFormat="1" applyFont="1" applyBorder="1" applyAlignment="1">
      <alignment horizontal="right"/>
    </xf>
    <xf numFmtId="43" fontId="12" fillId="0" borderId="31" xfId="42" applyFont="1" applyBorder="1" applyAlignment="1">
      <alignment/>
    </xf>
    <xf numFmtId="0" fontId="12" fillId="0" borderId="20" xfId="0" applyFont="1" applyFill="1" applyBorder="1" applyAlignment="1">
      <alignment/>
    </xf>
    <xf numFmtId="0" fontId="12" fillId="24" borderId="26" xfId="0" applyFont="1" applyFill="1" applyBorder="1" applyAlignment="1">
      <alignment/>
    </xf>
    <xf numFmtId="0" fontId="16" fillId="24" borderId="17" xfId="0" applyFont="1" applyFill="1" applyBorder="1" applyAlignment="1">
      <alignment/>
    </xf>
    <xf numFmtId="0" fontId="16" fillId="24" borderId="25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4" fontId="12" fillId="0" borderId="35" xfId="42" applyNumberFormat="1" applyFont="1" applyBorder="1" applyAlignment="1">
      <alignment horizontal="right" wrapText="1"/>
    </xf>
    <xf numFmtId="2" fontId="12" fillId="0" borderId="47" xfId="0" applyNumberFormat="1" applyFont="1" applyFill="1" applyBorder="1" applyAlignment="1">
      <alignment horizontal="right"/>
    </xf>
    <xf numFmtId="2" fontId="12" fillId="0" borderId="39" xfId="0" applyNumberFormat="1" applyFont="1" applyFill="1" applyBorder="1" applyAlignment="1">
      <alignment horizontal="right"/>
    </xf>
    <xf numFmtId="2" fontId="12" fillId="0" borderId="46" xfId="0" applyNumberFormat="1" applyFont="1" applyFill="1" applyBorder="1" applyAlignment="1">
      <alignment horizontal="right"/>
    </xf>
    <xf numFmtId="3" fontId="17" fillId="0" borderId="4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4" fontId="15" fillId="0" borderId="24" xfId="42" applyNumberFormat="1" applyFont="1" applyBorder="1" applyAlignment="1">
      <alignment/>
    </xf>
    <xf numFmtId="2" fontId="12" fillId="0" borderId="40" xfId="0" applyNumberFormat="1" applyFont="1" applyFill="1" applyBorder="1" applyAlignment="1">
      <alignment horizontal="right"/>
    </xf>
    <xf numFmtId="2" fontId="12" fillId="0" borderId="41" xfId="0" applyNumberFormat="1" applyFont="1" applyFill="1" applyBorder="1" applyAlignment="1">
      <alignment horizontal="right"/>
    </xf>
    <xf numFmtId="3" fontId="28" fillId="0" borderId="22" xfId="0" applyNumberFormat="1" applyFont="1" applyBorder="1" applyAlignment="1">
      <alignment/>
    </xf>
    <xf numFmtId="4" fontId="28" fillId="0" borderId="22" xfId="42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2" fontId="28" fillId="0" borderId="39" xfId="0" applyNumberFormat="1" applyFont="1" applyFill="1" applyBorder="1" applyAlignment="1">
      <alignment horizontal="right"/>
    </xf>
    <xf numFmtId="3" fontId="28" fillId="0" borderId="24" xfId="0" applyNumberFormat="1" applyFont="1" applyBorder="1" applyAlignment="1">
      <alignment/>
    </xf>
    <xf numFmtId="4" fontId="28" fillId="0" borderId="24" xfId="42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2" fontId="28" fillId="0" borderId="41" xfId="0" applyNumberFormat="1" applyFont="1" applyFill="1" applyBorder="1" applyAlignment="1">
      <alignment horizontal="right"/>
    </xf>
    <xf numFmtId="3" fontId="28" fillId="0" borderId="20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4" fontId="28" fillId="0" borderId="29" xfId="42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2" fontId="28" fillId="0" borderId="40" xfId="0" applyNumberFormat="1" applyFont="1" applyFill="1" applyBorder="1" applyAlignment="1">
      <alignment horizontal="right"/>
    </xf>
    <xf numFmtId="3" fontId="28" fillId="0" borderId="30" xfId="0" applyNumberFormat="1" applyFont="1" applyBorder="1" applyAlignment="1">
      <alignment/>
    </xf>
    <xf numFmtId="4" fontId="28" fillId="0" borderId="30" xfId="42" applyNumberFormat="1" applyFont="1" applyBorder="1" applyAlignment="1">
      <alignment/>
    </xf>
    <xf numFmtId="2" fontId="29" fillId="0" borderId="46" xfId="0" applyNumberFormat="1" applyFont="1" applyFill="1" applyBorder="1" applyAlignment="1">
      <alignment horizontal="right"/>
    </xf>
    <xf numFmtId="3" fontId="30" fillId="0" borderId="24" xfId="0" applyNumberFormat="1" applyFont="1" applyBorder="1" applyAlignment="1">
      <alignment horizontal="right" wrapText="1"/>
    </xf>
    <xf numFmtId="4" fontId="30" fillId="0" borderId="24" xfId="0" applyNumberFormat="1" applyFont="1" applyBorder="1" applyAlignment="1">
      <alignment horizontal="right" wrapText="1"/>
    </xf>
    <xf numFmtId="3" fontId="30" fillId="0" borderId="24" xfId="0" applyNumberFormat="1" applyFont="1" applyBorder="1" applyAlignment="1">
      <alignment wrapText="1"/>
    </xf>
    <xf numFmtId="2" fontId="31" fillId="0" borderId="39" xfId="0" applyNumberFormat="1" applyFont="1" applyFill="1" applyBorder="1" applyAlignment="1">
      <alignment horizontal="right"/>
    </xf>
    <xf numFmtId="3" fontId="28" fillId="0" borderId="24" xfId="0" applyNumberFormat="1" applyFont="1" applyBorder="1" applyAlignment="1">
      <alignment horizontal="right" wrapText="1"/>
    </xf>
    <xf numFmtId="171" fontId="28" fillId="0" borderId="24" xfId="42" applyNumberFormat="1" applyFont="1" applyBorder="1" applyAlignment="1">
      <alignment horizontal="right" wrapText="1"/>
    </xf>
    <xf numFmtId="4" fontId="28" fillId="0" borderId="24" xfId="42" applyNumberFormat="1" applyFont="1" applyBorder="1" applyAlignment="1">
      <alignment horizontal="right" wrapText="1"/>
    </xf>
    <xf numFmtId="3" fontId="31" fillId="0" borderId="24" xfId="0" applyNumberFormat="1" applyFont="1" applyBorder="1" applyAlignment="1">
      <alignment wrapText="1"/>
    </xf>
    <xf numFmtId="4" fontId="28" fillId="0" borderId="24" xfId="0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4" fontId="28" fillId="0" borderId="44" xfId="42" applyNumberFormat="1" applyFont="1" applyBorder="1" applyAlignment="1">
      <alignment/>
    </xf>
    <xf numFmtId="3" fontId="12" fillId="0" borderId="2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/>
    </xf>
    <xf numFmtId="2" fontId="12" fillId="0" borderId="39" xfId="0" applyNumberFormat="1" applyFont="1" applyFill="1" applyBorder="1" applyAlignment="1">
      <alignment horizontal="right"/>
    </xf>
    <xf numFmtId="2" fontId="10" fillId="0" borderId="40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4" fontId="17" fillId="0" borderId="20" xfId="0" applyNumberFormat="1" applyFont="1" applyFill="1" applyBorder="1" applyAlignment="1">
      <alignment horizontal="right"/>
    </xf>
    <xf numFmtId="3" fontId="28" fillId="0" borderId="26" xfId="0" applyNumberFormat="1" applyFont="1" applyBorder="1" applyAlignment="1">
      <alignment/>
    </xf>
    <xf numFmtId="4" fontId="28" fillId="0" borderId="26" xfId="42" applyNumberFormat="1" applyFont="1" applyBorder="1" applyAlignment="1">
      <alignment horizontal="right"/>
    </xf>
    <xf numFmtId="3" fontId="28" fillId="0" borderId="45" xfId="0" applyNumberFormat="1" applyFont="1" applyBorder="1" applyAlignment="1">
      <alignment/>
    </xf>
    <xf numFmtId="4" fontId="28" fillId="0" borderId="26" xfId="42" applyNumberFormat="1" applyFont="1" applyBorder="1" applyAlignment="1">
      <alignment/>
    </xf>
    <xf numFmtId="2" fontId="30" fillId="0" borderId="39" xfId="0" applyNumberFormat="1" applyFont="1" applyFill="1" applyBorder="1" applyAlignment="1">
      <alignment horizontal="right"/>
    </xf>
    <xf numFmtId="3" fontId="17" fillId="0" borderId="35" xfId="0" applyNumberFormat="1" applyFont="1" applyFill="1" applyBorder="1" applyAlignment="1">
      <alignment horizontal="right"/>
    </xf>
    <xf numFmtId="2" fontId="17" fillId="0" borderId="24" xfId="42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4" fontId="12" fillId="0" borderId="15" xfId="42" applyNumberFormat="1" applyFont="1" applyBorder="1" applyAlignment="1">
      <alignment horizontal="right"/>
    </xf>
    <xf numFmtId="2" fontId="12" fillId="0" borderId="15" xfId="42" applyNumberFormat="1" applyFont="1" applyBorder="1" applyAlignment="1">
      <alignment/>
    </xf>
    <xf numFmtId="2" fontId="12" fillId="0" borderId="40" xfId="0" applyNumberFormat="1" applyFont="1" applyFill="1" applyBorder="1" applyAlignment="1">
      <alignment horizontal="right"/>
    </xf>
    <xf numFmtId="3" fontId="17" fillId="0" borderId="35" xfId="0" applyNumberFormat="1" applyFont="1" applyBorder="1" applyAlignment="1">
      <alignment horizontal="right"/>
    </xf>
    <xf numFmtId="2" fontId="12" fillId="0" borderId="38" xfId="0" applyNumberFormat="1" applyFont="1" applyFill="1" applyBorder="1" applyAlignment="1">
      <alignment horizontal="right"/>
    </xf>
    <xf numFmtId="3" fontId="17" fillId="0" borderId="61" xfId="0" applyNumberFormat="1" applyFont="1" applyBorder="1" applyAlignment="1">
      <alignment/>
    </xf>
    <xf numFmtId="3" fontId="17" fillId="0" borderId="29" xfId="0" applyNumberFormat="1" applyFont="1" applyFill="1" applyBorder="1" applyAlignment="1">
      <alignment horizontal="right"/>
    </xf>
    <xf numFmtId="4" fontId="17" fillId="0" borderId="29" xfId="42" applyNumberFormat="1" applyFont="1" applyFill="1" applyBorder="1" applyAlignment="1">
      <alignment horizontal="right"/>
    </xf>
    <xf numFmtId="3" fontId="17" fillId="0" borderId="29" xfId="0" applyNumberFormat="1" applyFont="1" applyFill="1" applyBorder="1" applyAlignment="1">
      <alignment/>
    </xf>
    <xf numFmtId="3" fontId="17" fillId="0" borderId="24" xfId="0" applyNumberFormat="1" applyFont="1" applyBorder="1" applyAlignment="1">
      <alignment horizontal="right"/>
    </xf>
    <xf numFmtId="4" fontId="17" fillId="0" borderId="24" xfId="42" applyNumberFormat="1" applyFont="1" applyBorder="1" applyAlignment="1">
      <alignment horizontal="right"/>
    </xf>
    <xf numFmtId="3" fontId="17" fillId="0" borderId="24" xfId="0" applyNumberFormat="1" applyFont="1" applyBorder="1" applyAlignment="1">
      <alignment/>
    </xf>
    <xf numFmtId="2" fontId="17" fillId="0" borderId="39" xfId="0" applyNumberFormat="1" applyFont="1" applyFill="1" applyBorder="1" applyAlignment="1">
      <alignment horizontal="right"/>
    </xf>
    <xf numFmtId="3" fontId="10" fillId="0" borderId="45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4" fontId="12" fillId="0" borderId="31" xfId="42" applyNumberFormat="1" applyFont="1" applyBorder="1" applyAlignment="1">
      <alignment horizontal="right"/>
    </xf>
    <xf numFmtId="3" fontId="12" fillId="0" borderId="53" xfId="0" applyNumberFormat="1" applyFont="1" applyBorder="1" applyAlignment="1">
      <alignment/>
    </xf>
    <xf numFmtId="2" fontId="12" fillId="24" borderId="46" xfId="42" applyNumberFormat="1" applyFont="1" applyFill="1" applyBorder="1" applyAlignment="1">
      <alignment/>
    </xf>
    <xf numFmtId="3" fontId="12" fillId="0" borderId="48" xfId="0" applyNumberFormat="1" applyFont="1" applyFill="1" applyBorder="1" applyAlignment="1">
      <alignment horizontal="right"/>
    </xf>
    <xf numFmtId="4" fontId="12" fillId="0" borderId="48" xfId="42" applyNumberFormat="1" applyFont="1" applyFill="1" applyBorder="1" applyAlignment="1">
      <alignment horizontal="right"/>
    </xf>
    <xf numFmtId="43" fontId="12" fillId="0" borderId="15" xfId="42" applyFont="1" applyFill="1" applyBorder="1" applyAlignment="1">
      <alignment horizontal="right"/>
    </xf>
    <xf numFmtId="2" fontId="12" fillId="0" borderId="62" xfId="0" applyNumberFormat="1" applyFont="1" applyFill="1" applyBorder="1" applyAlignment="1">
      <alignment horizontal="right"/>
    </xf>
    <xf numFmtId="4" fontId="12" fillId="0" borderId="22" xfId="42" applyNumberFormat="1" applyFont="1" applyFill="1" applyBorder="1" applyAlignment="1">
      <alignment horizontal="right"/>
    </xf>
    <xf numFmtId="2" fontId="12" fillId="0" borderId="44" xfId="42" applyNumberFormat="1" applyFont="1" applyFill="1" applyBorder="1" applyAlignment="1">
      <alignment/>
    </xf>
    <xf numFmtId="2" fontId="12" fillId="0" borderId="41" xfId="0" applyNumberFormat="1" applyFont="1" applyFill="1" applyBorder="1" applyAlignment="1">
      <alignment horizontal="right"/>
    </xf>
    <xf numFmtId="4" fontId="17" fillId="0" borderId="24" xfId="42" applyNumberFormat="1" applyFont="1" applyFill="1" applyBorder="1" applyAlignment="1">
      <alignment/>
    </xf>
    <xf numFmtId="3" fontId="12" fillId="0" borderId="22" xfId="0" applyNumberFormat="1" applyFont="1" applyBorder="1" applyAlignment="1">
      <alignment horizontal="right"/>
    </xf>
    <xf numFmtId="4" fontId="12" fillId="0" borderId="22" xfId="42" applyNumberFormat="1" applyFont="1" applyBorder="1" applyAlignment="1">
      <alignment horizontal="right"/>
    </xf>
    <xf numFmtId="4" fontId="12" fillId="0" borderId="22" xfId="42" applyNumberFormat="1" applyFont="1" applyBorder="1" applyAlignment="1">
      <alignment/>
    </xf>
    <xf numFmtId="3" fontId="12" fillId="0" borderId="20" xfId="0" applyNumberFormat="1" applyFont="1" applyBorder="1" applyAlignment="1">
      <alignment horizontal="right"/>
    </xf>
    <xf numFmtId="4" fontId="12" fillId="0" borderId="20" xfId="42" applyNumberFormat="1" applyFont="1" applyBorder="1" applyAlignment="1">
      <alignment horizontal="right"/>
    </xf>
    <xf numFmtId="43" fontId="12" fillId="0" borderId="20" xfId="42" applyFont="1" applyBorder="1" applyAlignment="1">
      <alignment/>
    </xf>
    <xf numFmtId="3" fontId="17" fillId="0" borderId="22" xfId="0" applyNumberFormat="1" applyFont="1" applyBorder="1" applyAlignment="1">
      <alignment horizontal="right"/>
    </xf>
    <xf numFmtId="4" fontId="17" fillId="0" borderId="22" xfId="42" applyNumberFormat="1" applyFont="1" applyBorder="1" applyAlignment="1">
      <alignment horizontal="right"/>
    </xf>
    <xf numFmtId="43" fontId="17" fillId="0" borderId="22" xfId="42" applyFont="1" applyBorder="1" applyAlignment="1">
      <alignment/>
    </xf>
    <xf numFmtId="3" fontId="17" fillId="0" borderId="31" xfId="0" applyNumberFormat="1" applyFont="1" applyBorder="1" applyAlignment="1">
      <alignment horizontal="right"/>
    </xf>
    <xf numFmtId="43" fontId="17" fillId="0" borderId="31" xfId="42" applyFont="1" applyBorder="1" applyAlignment="1">
      <alignment/>
    </xf>
    <xf numFmtId="2" fontId="16" fillId="0" borderId="19" xfId="0" applyNumberFormat="1" applyFont="1" applyFill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43" fontId="17" fillId="0" borderId="42" xfId="42" applyFont="1" applyBorder="1" applyAlignment="1">
      <alignment/>
    </xf>
    <xf numFmtId="3" fontId="12" fillId="0" borderId="42" xfId="0" applyNumberFormat="1" applyFont="1" applyBorder="1" applyAlignment="1">
      <alignment horizontal="right"/>
    </xf>
    <xf numFmtId="4" fontId="12" fillId="0" borderId="50" xfId="42" applyNumberFormat="1" applyFont="1" applyBorder="1" applyAlignment="1">
      <alignment horizontal="right"/>
    </xf>
    <xf numFmtId="43" fontId="12" fillId="0" borderId="24" xfId="42" applyFont="1" applyBorder="1" applyAlignment="1">
      <alignment/>
    </xf>
    <xf numFmtId="2" fontId="12" fillId="0" borderId="38" xfId="0" applyNumberFormat="1" applyFont="1" applyFill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4" fontId="12" fillId="0" borderId="29" xfId="42" applyNumberFormat="1" applyFont="1" applyBorder="1" applyAlignment="1">
      <alignment horizontal="right"/>
    </xf>
    <xf numFmtId="43" fontId="12" fillId="0" borderId="29" xfId="42" applyFont="1" applyBorder="1" applyAlignment="1">
      <alignment/>
    </xf>
    <xf numFmtId="4" fontId="17" fillId="0" borderId="31" xfId="42" applyNumberFormat="1" applyFont="1" applyBorder="1" applyAlignment="1">
      <alignment horizontal="right"/>
    </xf>
    <xf numFmtId="3" fontId="17" fillId="0" borderId="57" xfId="0" applyNumberFormat="1" applyFont="1" applyBorder="1" applyAlignment="1">
      <alignment horizontal="right"/>
    </xf>
    <xf numFmtId="4" fontId="17" fillId="0" borderId="57" xfId="42" applyNumberFormat="1" applyFont="1" applyBorder="1" applyAlignment="1">
      <alignment horizontal="right"/>
    </xf>
    <xf numFmtId="43" fontId="17" fillId="0" borderId="57" xfId="42" applyFont="1" applyBorder="1" applyAlignment="1">
      <alignment/>
    </xf>
    <xf numFmtId="3" fontId="17" fillId="0" borderId="22" xfId="0" applyNumberFormat="1" applyFont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0" fontId="15" fillId="0" borderId="43" xfId="0" applyFont="1" applyBorder="1" applyAlignment="1">
      <alignment/>
    </xf>
    <xf numFmtId="0" fontId="28" fillId="0" borderId="43" xfId="0" applyFont="1" applyBorder="1" applyAlignment="1">
      <alignment/>
    </xf>
    <xf numFmtId="3" fontId="28" fillId="0" borderId="24" xfId="0" applyNumberFormat="1" applyFont="1" applyBorder="1" applyAlignment="1">
      <alignment horizontal="right"/>
    </xf>
    <xf numFmtId="4" fontId="28" fillId="0" borderId="24" xfId="42" applyNumberFormat="1" applyFont="1" applyBorder="1" applyAlignment="1">
      <alignment horizontal="right"/>
    </xf>
    <xf numFmtId="4" fontId="17" fillId="0" borderId="24" xfId="0" applyNumberFormat="1" applyFont="1" applyFill="1" applyBorder="1" applyAlignment="1">
      <alignment horizontal="right"/>
    </xf>
    <xf numFmtId="0" fontId="16" fillId="0" borderId="27" xfId="0" applyFont="1" applyBorder="1" applyAlignment="1" quotePrefix="1">
      <alignment horizontal="center"/>
    </xf>
    <xf numFmtId="0" fontId="16" fillId="24" borderId="26" xfId="0" applyFont="1" applyFill="1" applyBorder="1" applyAlignment="1" quotePrefix="1">
      <alignment horizontal="right"/>
    </xf>
    <xf numFmtId="4" fontId="16" fillId="0" borderId="26" xfId="42" applyNumberFormat="1" applyFont="1" applyBorder="1" applyAlignment="1">
      <alignment/>
    </xf>
    <xf numFmtId="0" fontId="12" fillId="24" borderId="29" xfId="0" applyFont="1" applyFill="1" applyBorder="1" applyAlignment="1" quotePrefix="1">
      <alignment horizontal="center"/>
    </xf>
    <xf numFmtId="4" fontId="12" fillId="24" borderId="29" xfId="42" applyNumberFormat="1" applyFont="1" applyFill="1" applyBorder="1" applyAlignment="1">
      <alignment horizontal="right"/>
    </xf>
    <xf numFmtId="4" fontId="12" fillId="24" borderId="30" xfId="42" applyNumberFormat="1" applyFont="1" applyFill="1" applyBorder="1" applyAlignment="1">
      <alignment/>
    </xf>
    <xf numFmtId="2" fontId="12" fillId="24" borderId="46" xfId="0" applyNumberFormat="1" applyFont="1" applyFill="1" applyBorder="1" applyAlignment="1">
      <alignment horizontal="right"/>
    </xf>
    <xf numFmtId="0" fontId="16" fillId="24" borderId="28" xfId="0" applyFont="1" applyFill="1" applyBorder="1" applyAlignment="1">
      <alignment horizontal="center"/>
    </xf>
    <xf numFmtId="0" fontId="16" fillId="24" borderId="29" xfId="0" applyFont="1" applyFill="1" applyBorder="1" applyAlignment="1">
      <alignment/>
    </xf>
    <xf numFmtId="3" fontId="17" fillId="24" borderId="29" xfId="0" applyNumberFormat="1" applyFont="1" applyFill="1" applyBorder="1" applyAlignment="1">
      <alignment horizontal="right"/>
    </xf>
    <xf numFmtId="2" fontId="17" fillId="24" borderId="46" xfId="0" applyNumberFormat="1" applyFont="1" applyFill="1" applyBorder="1" applyAlignment="1">
      <alignment horizontal="right"/>
    </xf>
    <xf numFmtId="4" fontId="17" fillId="24" borderId="29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3" fontId="12" fillId="0" borderId="29" xfId="0" applyNumberFormat="1" applyFont="1" applyBorder="1" applyAlignment="1">
      <alignment/>
    </xf>
    <xf numFmtId="2" fontId="2" fillId="0" borderId="46" xfId="0" applyNumberFormat="1" applyFont="1" applyFill="1" applyBorder="1" applyAlignment="1">
      <alignment horizontal="right"/>
    </xf>
    <xf numFmtId="4" fontId="12" fillId="24" borderId="24" xfId="0" applyNumberFormat="1" applyFont="1" applyFill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9" fontId="17" fillId="0" borderId="26" xfId="0" applyNumberFormat="1" applyFont="1" applyBorder="1" applyAlignment="1">
      <alignment horizontal="left" vertical="top" wrapText="1"/>
    </xf>
    <xf numFmtId="3" fontId="30" fillId="0" borderId="15" xfId="0" applyNumberFormat="1" applyFont="1" applyBorder="1" applyAlignment="1">
      <alignment/>
    </xf>
    <xf numFmtId="4" fontId="30" fillId="0" borderId="29" xfId="42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2" fontId="30" fillId="0" borderId="40" xfId="0" applyNumberFormat="1" applyFont="1" applyFill="1" applyBorder="1" applyAlignment="1">
      <alignment horizontal="right"/>
    </xf>
    <xf numFmtId="0" fontId="16" fillId="24" borderId="54" xfId="0" applyFont="1" applyFill="1" applyBorder="1" applyAlignment="1">
      <alignment horizontal="center"/>
    </xf>
    <xf numFmtId="49" fontId="17" fillId="0" borderId="24" xfId="0" applyNumberFormat="1" applyFont="1" applyBorder="1" applyAlignment="1">
      <alignment horizontal="left" vertical="top" wrapText="1"/>
    </xf>
    <xf numFmtId="0" fontId="11" fillId="0" borderId="26" xfId="0" applyFont="1" applyBorder="1" applyAlignment="1">
      <alignment/>
    </xf>
    <xf numFmtId="0" fontId="16" fillId="24" borderId="22" xfId="0" applyFont="1" applyFill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4" fontId="12" fillId="0" borderId="22" xfId="42" applyNumberFormat="1" applyFont="1" applyFill="1" applyBorder="1" applyAlignment="1">
      <alignment horizontal="right"/>
    </xf>
    <xf numFmtId="4" fontId="12" fillId="0" borderId="44" xfId="42" applyNumberFormat="1" applyFont="1" applyFill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4" fontId="12" fillId="0" borderId="31" xfId="42" applyNumberFormat="1" applyFont="1" applyBorder="1" applyAlignment="1">
      <alignment horizontal="right"/>
    </xf>
    <xf numFmtId="4" fontId="12" fillId="0" borderId="24" xfId="0" applyNumberFormat="1" applyFont="1" applyBorder="1" applyAlignment="1">
      <alignment/>
    </xf>
    <xf numFmtId="0" fontId="16" fillId="24" borderId="22" xfId="0" applyFont="1" applyFill="1" applyBorder="1" applyAlignment="1">
      <alignment/>
    </xf>
    <xf numFmtId="3" fontId="17" fillId="0" borderId="48" xfId="0" applyNumberFormat="1" applyFont="1" applyBorder="1" applyAlignment="1">
      <alignment horizontal="right"/>
    </xf>
    <xf numFmtId="4" fontId="12" fillId="0" borderId="42" xfId="42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left" vertical="top" wrapText="1"/>
    </xf>
    <xf numFmtId="2" fontId="2" fillId="0" borderId="39" xfId="0" applyNumberFormat="1" applyFont="1" applyFill="1" applyBorder="1" applyAlignment="1">
      <alignment horizontal="right"/>
    </xf>
    <xf numFmtId="0" fontId="9" fillId="10" borderId="10" xfId="0" applyFont="1" applyFill="1" applyBorder="1" applyAlignment="1" quotePrefix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left" wrapText="1"/>
    </xf>
    <xf numFmtId="3" fontId="3" fillId="10" borderId="11" xfId="0" applyNumberFormat="1" applyFont="1" applyFill="1" applyBorder="1" applyAlignment="1">
      <alignment horizontal="right"/>
    </xf>
    <xf numFmtId="4" fontId="3" fillId="10" borderId="11" xfId="42" applyNumberFormat="1" applyFont="1" applyFill="1" applyBorder="1" applyAlignment="1">
      <alignment horizontal="right"/>
    </xf>
    <xf numFmtId="4" fontId="3" fillId="10" borderId="11" xfId="42" applyNumberFormat="1" applyFont="1" applyFill="1" applyBorder="1" applyAlignment="1">
      <alignment/>
    </xf>
    <xf numFmtId="2" fontId="3" fillId="10" borderId="63" xfId="0" applyNumberFormat="1" applyFont="1" applyFill="1" applyBorder="1" applyAlignment="1">
      <alignment horizontal="right"/>
    </xf>
    <xf numFmtId="0" fontId="9" fillId="10" borderId="28" xfId="0" applyFont="1" applyFill="1" applyBorder="1" applyAlignment="1">
      <alignment horizontal="center"/>
    </xf>
    <xf numFmtId="0" fontId="12" fillId="10" borderId="29" xfId="0" applyFont="1" applyFill="1" applyBorder="1" applyAlignment="1">
      <alignment/>
    </xf>
    <xf numFmtId="0" fontId="12" fillId="10" borderId="29" xfId="0" applyFont="1" applyFill="1" applyBorder="1" applyAlignment="1" quotePrefix="1">
      <alignment horizontal="center"/>
    </xf>
    <xf numFmtId="3" fontId="3" fillId="10" borderId="29" xfId="0" applyNumberFormat="1" applyFont="1" applyFill="1" applyBorder="1" applyAlignment="1">
      <alignment horizontal="right"/>
    </xf>
    <xf numFmtId="4" fontId="3" fillId="10" borderId="29" xfId="0" applyNumberFormat="1" applyFont="1" applyFill="1" applyBorder="1" applyAlignment="1">
      <alignment horizontal="right"/>
    </xf>
    <xf numFmtId="2" fontId="3" fillId="10" borderId="63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/>
    </xf>
    <xf numFmtId="0" fontId="9" fillId="10" borderId="11" xfId="0" applyFont="1" applyFill="1" applyBorder="1" applyAlignment="1">
      <alignment horizontal="center"/>
    </xf>
    <xf numFmtId="49" fontId="3" fillId="10" borderId="29" xfId="0" applyNumberFormat="1" applyFont="1" applyFill="1" applyBorder="1" applyAlignment="1">
      <alignment horizontal="left" vertical="top" wrapText="1"/>
    </xf>
    <xf numFmtId="2" fontId="3" fillId="10" borderId="6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49" fontId="3" fillId="10" borderId="11" xfId="0" applyNumberFormat="1" applyFont="1" applyFill="1" applyBorder="1" applyAlignment="1">
      <alignment horizontal="left" vertical="top" wrapText="1"/>
    </xf>
    <xf numFmtId="49" fontId="17" fillId="24" borderId="11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right"/>
    </xf>
    <xf numFmtId="4" fontId="28" fillId="0" borderId="22" xfId="42" applyNumberFormat="1" applyFont="1" applyBorder="1" applyAlignment="1">
      <alignment horizontal="right"/>
    </xf>
    <xf numFmtId="0" fontId="9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left" wrapText="1"/>
    </xf>
    <xf numFmtId="3" fontId="3" fillId="10" borderId="61" xfId="0" applyNumberFormat="1" applyFont="1" applyFill="1" applyBorder="1" applyAlignment="1">
      <alignment horizontal="right"/>
    </xf>
    <xf numFmtId="4" fontId="3" fillId="10" borderId="61" xfId="42" applyNumberFormat="1" applyFont="1" applyFill="1" applyBorder="1" applyAlignment="1">
      <alignment horizontal="right"/>
    </xf>
    <xf numFmtId="3" fontId="3" fillId="10" borderId="61" xfId="0" applyNumberFormat="1" applyFont="1" applyFill="1" applyBorder="1" applyAlignment="1">
      <alignment/>
    </xf>
    <xf numFmtId="4" fontId="3" fillId="10" borderId="61" xfId="0" applyNumberFormat="1" applyFont="1" applyFill="1" applyBorder="1" applyAlignment="1">
      <alignment/>
    </xf>
    <xf numFmtId="49" fontId="8" fillId="10" borderId="61" xfId="0" applyNumberFormat="1" applyFont="1" applyFill="1" applyBorder="1" applyAlignment="1">
      <alignment horizontal="left" vertical="top" wrapText="1"/>
    </xf>
    <xf numFmtId="4" fontId="3" fillId="10" borderId="11" xfId="0" applyNumberFormat="1" applyFont="1" applyFill="1" applyBorder="1" applyAlignment="1">
      <alignment horizontal="right"/>
    </xf>
    <xf numFmtId="0" fontId="9" fillId="10" borderId="21" xfId="0" applyFont="1" applyFill="1" applyBorder="1" applyAlignment="1">
      <alignment horizontal="center"/>
    </xf>
    <xf numFmtId="0" fontId="3" fillId="10" borderId="20" xfId="0" applyFont="1" applyFill="1" applyBorder="1" applyAlignment="1">
      <alignment/>
    </xf>
    <xf numFmtId="0" fontId="3" fillId="10" borderId="20" xfId="0" applyFont="1" applyFill="1" applyBorder="1" applyAlignment="1">
      <alignment horizontal="center"/>
    </xf>
    <xf numFmtId="49" fontId="3" fillId="10" borderId="20" xfId="0" applyNumberFormat="1" applyFont="1" applyFill="1" applyBorder="1" applyAlignment="1">
      <alignment horizontal="left" vertical="top" wrapText="1"/>
    </xf>
    <xf numFmtId="3" fontId="3" fillId="10" borderId="20" xfId="0" applyNumberFormat="1" applyFont="1" applyFill="1" applyBorder="1" applyAlignment="1">
      <alignment horizontal="right"/>
    </xf>
    <xf numFmtId="4" fontId="3" fillId="10" borderId="20" xfId="0" applyNumberFormat="1" applyFont="1" applyFill="1" applyBorder="1" applyAlignment="1">
      <alignment horizontal="right"/>
    </xf>
    <xf numFmtId="2" fontId="3" fillId="10" borderId="19" xfId="0" applyNumberFormat="1" applyFont="1" applyFill="1" applyBorder="1" applyAlignment="1">
      <alignment horizontal="right"/>
    </xf>
    <xf numFmtId="0" fontId="9" fillId="10" borderId="28" xfId="0" applyFont="1" applyFill="1" applyBorder="1" applyAlignment="1">
      <alignment horizontal="center"/>
    </xf>
    <xf numFmtId="0" fontId="3" fillId="10" borderId="29" xfId="0" applyFont="1" applyFill="1" applyBorder="1" applyAlignment="1">
      <alignment/>
    </xf>
    <xf numFmtId="0" fontId="9" fillId="10" borderId="29" xfId="0" applyFont="1" applyFill="1" applyBorder="1" applyAlignment="1">
      <alignment horizontal="center"/>
    </xf>
    <xf numFmtId="49" fontId="8" fillId="10" borderId="15" xfId="0" applyNumberFormat="1" applyFont="1" applyFill="1" applyBorder="1" applyAlignment="1">
      <alignment horizontal="left" vertical="top" wrapText="1"/>
    </xf>
    <xf numFmtId="3" fontId="3" fillId="10" borderId="15" xfId="0" applyNumberFormat="1" applyFont="1" applyFill="1" applyBorder="1" applyAlignment="1">
      <alignment horizontal="right"/>
    </xf>
    <xf numFmtId="4" fontId="3" fillId="10" borderId="15" xfId="42" applyNumberFormat="1" applyFont="1" applyFill="1" applyBorder="1" applyAlignment="1">
      <alignment horizontal="right"/>
    </xf>
    <xf numFmtId="3" fontId="3" fillId="10" borderId="15" xfId="0" applyNumberFormat="1" applyFont="1" applyFill="1" applyBorder="1" applyAlignment="1">
      <alignment/>
    </xf>
    <xf numFmtId="2" fontId="3" fillId="10" borderId="40" xfId="0" applyNumberFormat="1" applyFont="1" applyFill="1" applyBorder="1" applyAlignment="1">
      <alignment horizontal="right"/>
    </xf>
    <xf numFmtId="0" fontId="9" fillId="10" borderId="56" xfId="0" applyFont="1" applyFill="1" applyBorder="1" applyAlignment="1">
      <alignment horizontal="center"/>
    </xf>
    <xf numFmtId="0" fontId="9" fillId="10" borderId="10" xfId="0" applyFont="1" applyFill="1" applyBorder="1" applyAlignment="1">
      <alignment/>
    </xf>
    <xf numFmtId="49" fontId="3" fillId="10" borderId="11" xfId="0" applyNumberFormat="1" applyFont="1" applyFill="1" applyBorder="1" applyAlignment="1">
      <alignment horizontal="left" vertical="top" wrapText="1"/>
    </xf>
    <xf numFmtId="3" fontId="3" fillId="10" borderId="61" xfId="0" applyNumberFormat="1" applyFont="1" applyFill="1" applyBorder="1" applyAlignment="1">
      <alignment horizontal="right"/>
    </xf>
    <xf numFmtId="4" fontId="3" fillId="10" borderId="61" xfId="42" applyNumberFormat="1" applyFont="1" applyFill="1" applyBorder="1" applyAlignment="1">
      <alignment horizontal="right"/>
    </xf>
    <xf numFmtId="3" fontId="3" fillId="10" borderId="61" xfId="0" applyNumberFormat="1" applyFont="1" applyFill="1" applyBorder="1" applyAlignment="1">
      <alignment/>
    </xf>
    <xf numFmtId="0" fontId="9" fillId="10" borderId="52" xfId="0" applyFont="1" applyFill="1" applyBorder="1" applyAlignment="1">
      <alignment horizontal="center"/>
    </xf>
    <xf numFmtId="0" fontId="17" fillId="10" borderId="10" xfId="0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17" fillId="10" borderId="11" xfId="0" applyFont="1" applyFill="1" applyBorder="1" applyAlignment="1">
      <alignment/>
    </xf>
    <xf numFmtId="49" fontId="3" fillId="10" borderId="64" xfId="0" applyNumberFormat="1" applyFont="1" applyFill="1" applyBorder="1" applyAlignment="1">
      <alignment horizontal="left" vertical="top" wrapText="1"/>
    </xf>
    <xf numFmtId="3" fontId="3" fillId="10" borderId="64" xfId="0" applyNumberFormat="1" applyFont="1" applyFill="1" applyBorder="1" applyAlignment="1">
      <alignment horizontal="right"/>
    </xf>
    <xf numFmtId="4" fontId="3" fillId="10" borderId="64" xfId="0" applyNumberFormat="1" applyFont="1" applyFill="1" applyBorder="1" applyAlignment="1">
      <alignment horizontal="right"/>
    </xf>
    <xf numFmtId="43" fontId="3" fillId="10" borderId="65" xfId="42" applyFont="1" applyFill="1" applyBorder="1" applyAlignment="1">
      <alignment/>
    </xf>
    <xf numFmtId="0" fontId="9" fillId="10" borderId="28" xfId="0" applyFont="1" applyFill="1" applyBorder="1" applyAlignment="1">
      <alignment/>
    </xf>
    <xf numFmtId="4" fontId="3" fillId="10" borderId="64" xfId="42" applyNumberFormat="1" applyFont="1" applyFill="1" applyBorder="1" applyAlignment="1">
      <alignment horizontal="right"/>
    </xf>
    <xf numFmtId="2" fontId="3" fillId="10" borderId="65" xfId="42" applyNumberFormat="1" applyFont="1" applyFill="1" applyBorder="1" applyAlignment="1">
      <alignment/>
    </xf>
    <xf numFmtId="0" fontId="16" fillId="10" borderId="11" xfId="0" applyFont="1" applyFill="1" applyBorder="1" applyAlignment="1">
      <alignment/>
    </xf>
    <xf numFmtId="0" fontId="9" fillId="10" borderId="11" xfId="0" applyFont="1" applyFill="1" applyBorder="1" applyAlignment="1" quotePrefix="1">
      <alignment horizontal="center"/>
    </xf>
    <xf numFmtId="1" fontId="3" fillId="10" borderId="11" xfId="42" applyNumberFormat="1" applyFont="1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/>
    </xf>
    <xf numFmtId="0" fontId="3" fillId="10" borderId="64" xfId="0" applyFont="1" applyFill="1" applyBorder="1" applyAlignment="1">
      <alignment horizontal="left" wrapText="1"/>
    </xf>
    <xf numFmtId="2" fontId="3" fillId="10" borderId="46" xfId="0" applyNumberFormat="1" applyFont="1" applyFill="1" applyBorder="1" applyAlignment="1">
      <alignment horizontal="right"/>
    </xf>
    <xf numFmtId="0" fontId="20" fillId="10" borderId="11" xfId="0" applyFont="1" applyFill="1" applyBorder="1" applyAlignment="1">
      <alignment/>
    </xf>
    <xf numFmtId="0" fontId="20" fillId="10" borderId="11" xfId="0" applyFont="1" applyFill="1" applyBorder="1" applyAlignment="1">
      <alignment horizontal="center"/>
    </xf>
    <xf numFmtId="0" fontId="17" fillId="10" borderId="64" xfId="0" applyFont="1" applyFill="1" applyBorder="1" applyAlignment="1">
      <alignment horizontal="left" wrapText="1"/>
    </xf>
    <xf numFmtId="0" fontId="16" fillId="24" borderId="35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0" fontId="16" fillId="24" borderId="24" xfId="0" applyFont="1" applyFill="1" applyBorder="1" applyAlignment="1" quotePrefix="1">
      <alignment horizontal="right"/>
    </xf>
    <xf numFmtId="0" fontId="12" fillId="0" borderId="29" xfId="0" applyFont="1" applyBorder="1" applyAlignment="1">
      <alignment horizontal="center"/>
    </xf>
    <xf numFmtId="49" fontId="17" fillId="0" borderId="29" xfId="0" applyNumberFormat="1" applyFont="1" applyBorder="1" applyAlignment="1">
      <alignment horizontal="left" vertical="top" wrapText="1"/>
    </xf>
    <xf numFmtId="3" fontId="17" fillId="0" borderId="29" xfId="0" applyNumberFormat="1" applyFont="1" applyBorder="1" applyAlignment="1">
      <alignment horizontal="right"/>
    </xf>
    <xf numFmtId="4" fontId="17" fillId="0" borderId="30" xfId="42" applyNumberFormat="1" applyFont="1" applyBorder="1" applyAlignment="1">
      <alignment horizontal="right"/>
    </xf>
    <xf numFmtId="3" fontId="17" fillId="0" borderId="30" xfId="0" applyNumberFormat="1" applyFont="1" applyBorder="1" applyAlignment="1">
      <alignment/>
    </xf>
    <xf numFmtId="2" fontId="17" fillId="0" borderId="46" xfId="0" applyNumberFormat="1" applyFont="1" applyFill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4" fontId="12" fillId="0" borderId="61" xfId="42" applyNumberFormat="1" applyFont="1" applyBorder="1" applyAlignment="1">
      <alignment horizontal="right"/>
    </xf>
    <xf numFmtId="3" fontId="12" fillId="0" borderId="61" xfId="0" applyNumberFormat="1" applyFont="1" applyBorder="1" applyAlignment="1">
      <alignment/>
    </xf>
    <xf numFmtId="2" fontId="12" fillId="0" borderId="63" xfId="0" applyNumberFormat="1" applyFont="1" applyFill="1" applyBorder="1" applyAlignment="1">
      <alignment horizontal="right"/>
    </xf>
    <xf numFmtId="0" fontId="12" fillId="0" borderId="20" xfId="0" applyFont="1" applyBorder="1" applyAlignment="1" quotePrefix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3" fontId="9" fillId="0" borderId="49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/>
    </xf>
    <xf numFmtId="2" fontId="17" fillId="0" borderId="63" xfId="0" applyNumberFormat="1" applyFont="1" applyFill="1" applyBorder="1" applyAlignment="1">
      <alignment horizontal="right"/>
    </xf>
    <xf numFmtId="49" fontId="12" fillId="0" borderId="24" xfId="0" applyNumberFormat="1" applyFont="1" applyBorder="1" applyAlignment="1">
      <alignment horizontal="right"/>
    </xf>
    <xf numFmtId="0" fontId="9" fillId="24" borderId="66" xfId="0" applyFont="1" applyFill="1" applyBorder="1" applyAlignment="1">
      <alignment horizontal="center"/>
    </xf>
    <xf numFmtId="0" fontId="9" fillId="10" borderId="28" xfId="0" applyFont="1" applyFill="1" applyBorder="1" applyAlignment="1">
      <alignment/>
    </xf>
    <xf numFmtId="3" fontId="3" fillId="10" borderId="29" xfId="0" applyNumberFormat="1" applyFont="1" applyFill="1" applyBorder="1" applyAlignment="1">
      <alignment horizontal="right"/>
    </xf>
    <xf numFmtId="4" fontId="3" fillId="10" borderId="29" xfId="42" applyNumberFormat="1" applyFont="1" applyFill="1" applyBorder="1" applyAlignment="1">
      <alignment horizontal="right"/>
    </xf>
    <xf numFmtId="1" fontId="3" fillId="10" borderId="29" xfId="42" applyNumberFormat="1" applyFont="1" applyFill="1" applyBorder="1" applyAlignment="1">
      <alignment/>
    </xf>
    <xf numFmtId="43" fontId="16" fillId="0" borderId="42" xfId="42" applyFont="1" applyBorder="1" applyAlignment="1">
      <alignment/>
    </xf>
    <xf numFmtId="2" fontId="16" fillId="0" borderId="3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.625" style="74" customWidth="1"/>
    <col min="2" max="2" width="7.25390625" style="0" customWidth="1"/>
    <col min="3" max="3" width="5.625" style="0" customWidth="1"/>
    <col min="4" max="4" width="35.25390625" style="31" customWidth="1"/>
    <col min="5" max="5" width="14.125" style="31" customWidth="1"/>
    <col min="6" max="6" width="14.375" style="0" customWidth="1"/>
    <col min="7" max="7" width="15.00390625" style="0" customWidth="1"/>
    <col min="8" max="8" width="14.375" style="0" customWidth="1"/>
    <col min="9" max="9" width="9.125" style="75" customWidth="1"/>
  </cols>
  <sheetData>
    <row r="1" spans="1:9" ht="15.75">
      <c r="A1" s="1"/>
      <c r="B1" s="2"/>
      <c r="C1" s="2"/>
      <c r="D1" s="3"/>
      <c r="E1" s="86"/>
      <c r="F1" s="86"/>
      <c r="G1" s="86" t="s">
        <v>0</v>
      </c>
      <c r="H1" s="87"/>
      <c r="I1" s="88"/>
    </row>
    <row r="2" spans="1:10" ht="15.75">
      <c r="A2" s="1"/>
      <c r="B2" s="2"/>
      <c r="C2" s="2"/>
      <c r="D2" s="3"/>
      <c r="E2" s="89"/>
      <c r="F2" s="89"/>
      <c r="G2" s="89" t="s">
        <v>176</v>
      </c>
      <c r="H2" s="88"/>
      <c r="I2" s="90"/>
      <c r="J2" s="83"/>
    </row>
    <row r="3" spans="1:9" ht="15.75">
      <c r="A3" s="1"/>
      <c r="B3" s="2"/>
      <c r="C3" s="2"/>
      <c r="D3" s="3"/>
      <c r="E3" s="86"/>
      <c r="F3" s="86"/>
      <c r="G3" s="86" t="s">
        <v>106</v>
      </c>
      <c r="H3" s="87"/>
      <c r="I3" s="88"/>
    </row>
    <row r="4" spans="1:9" ht="16.5" customHeight="1">
      <c r="A4" s="4"/>
      <c r="B4" s="5"/>
      <c r="C4" s="4"/>
      <c r="D4" s="84"/>
      <c r="E4" s="6"/>
      <c r="F4" s="86"/>
      <c r="G4" s="86" t="s">
        <v>177</v>
      </c>
      <c r="H4" s="8"/>
      <c r="I4" s="9"/>
    </row>
    <row r="5" spans="1:9" ht="16.5" customHeight="1">
      <c r="A5" s="4"/>
      <c r="B5" s="5"/>
      <c r="C5" s="4"/>
      <c r="D5" s="84"/>
      <c r="E5" s="6"/>
      <c r="F5" s="86"/>
      <c r="G5" s="86"/>
      <c r="H5" s="8"/>
      <c r="I5" s="9"/>
    </row>
    <row r="6" spans="1:9" ht="16.5" customHeight="1">
      <c r="A6" s="4"/>
      <c r="B6" s="612" t="s">
        <v>166</v>
      </c>
      <c r="C6" s="613"/>
      <c r="D6" s="613"/>
      <c r="E6" s="613"/>
      <c r="F6" s="613"/>
      <c r="G6" s="613"/>
      <c r="H6" s="613"/>
      <c r="I6" s="9"/>
    </row>
    <row r="7" spans="1:9" ht="16.5" customHeight="1">
      <c r="A7" s="4"/>
      <c r="B7" s="613"/>
      <c r="C7" s="613"/>
      <c r="D7" s="613"/>
      <c r="E7" s="613"/>
      <c r="F7" s="613"/>
      <c r="G7" s="613"/>
      <c r="H7" s="613"/>
      <c r="I7" s="9"/>
    </row>
    <row r="8" spans="1:9" ht="16.5" customHeight="1" thickBot="1">
      <c r="A8" s="91"/>
      <c r="B8" s="5"/>
      <c r="C8" s="5"/>
      <c r="D8" s="85"/>
      <c r="E8" s="10"/>
      <c r="F8" s="7"/>
      <c r="G8" s="7"/>
      <c r="H8" s="11"/>
      <c r="I8" s="9"/>
    </row>
    <row r="9" spans="1:9" ht="16.5" thickBot="1">
      <c r="A9" s="12"/>
      <c r="B9" s="13"/>
      <c r="C9" s="14"/>
      <c r="D9" s="81"/>
      <c r="E9" s="164" t="s">
        <v>107</v>
      </c>
      <c r="F9" s="15" t="s">
        <v>109</v>
      </c>
      <c r="G9" s="114" t="s">
        <v>112</v>
      </c>
      <c r="H9" s="15" t="s">
        <v>1</v>
      </c>
      <c r="I9" s="117"/>
    </row>
    <row r="10" spans="1:9" ht="16.5" thickBot="1">
      <c r="A10" s="16"/>
      <c r="B10" s="17"/>
      <c r="C10" s="18"/>
      <c r="D10" s="110" t="s">
        <v>2</v>
      </c>
      <c r="E10" s="165" t="s">
        <v>108</v>
      </c>
      <c r="F10" s="111" t="s">
        <v>110</v>
      </c>
      <c r="G10" s="115" t="s">
        <v>3</v>
      </c>
      <c r="H10" s="111" t="s">
        <v>111</v>
      </c>
      <c r="I10" s="118" t="s">
        <v>113</v>
      </c>
    </row>
    <row r="11" spans="1:9" ht="16.5" thickBot="1">
      <c r="A11" s="16" t="s">
        <v>4</v>
      </c>
      <c r="B11" s="17" t="s">
        <v>5</v>
      </c>
      <c r="C11" s="18" t="s">
        <v>6</v>
      </c>
      <c r="D11" s="82"/>
      <c r="E11" s="166" t="s">
        <v>144</v>
      </c>
      <c r="F11" s="113"/>
      <c r="G11" s="116" t="s">
        <v>7</v>
      </c>
      <c r="H11" s="162" t="s">
        <v>8</v>
      </c>
      <c r="I11" s="163" t="s">
        <v>114</v>
      </c>
    </row>
    <row r="12" spans="1:9" ht="16.5" thickBot="1">
      <c r="A12" s="19">
        <v>1</v>
      </c>
      <c r="B12" s="20">
        <v>2</v>
      </c>
      <c r="C12" s="20">
        <v>3</v>
      </c>
      <c r="D12" s="21">
        <v>4</v>
      </c>
      <c r="E12" s="112">
        <v>5</v>
      </c>
      <c r="F12" s="22">
        <v>6</v>
      </c>
      <c r="G12" s="22">
        <v>7</v>
      </c>
      <c r="H12" s="22">
        <v>8</v>
      </c>
      <c r="I12" s="23">
        <v>9</v>
      </c>
    </row>
    <row r="13" spans="1:9" ht="15" thickBot="1">
      <c r="A13" s="504" t="s">
        <v>9</v>
      </c>
      <c r="B13" s="505"/>
      <c r="C13" s="505"/>
      <c r="D13" s="506" t="s">
        <v>10</v>
      </c>
      <c r="E13" s="507">
        <f>SUM(E14)</f>
        <v>0</v>
      </c>
      <c r="F13" s="507">
        <f>SUM(F14)</f>
        <v>7487</v>
      </c>
      <c r="G13" s="508">
        <f>SUM(G14)</f>
        <v>7778.29</v>
      </c>
      <c r="H13" s="509">
        <f>SUM(H14)</f>
        <v>7485.39</v>
      </c>
      <c r="I13" s="510">
        <f>G13/F13*100</f>
        <v>103.89061039134499</v>
      </c>
    </row>
    <row r="14" spans="1:9" s="26" customFormat="1" ht="15">
      <c r="A14" s="119" t="s">
        <v>9</v>
      </c>
      <c r="B14" s="583" t="s">
        <v>12</v>
      </c>
      <c r="C14" s="98"/>
      <c r="D14" s="142" t="s">
        <v>13</v>
      </c>
      <c r="E14" s="105">
        <f>E16</f>
        <v>0</v>
      </c>
      <c r="F14" s="105">
        <f>F16</f>
        <v>7487</v>
      </c>
      <c r="G14" s="187">
        <f>G16+G15</f>
        <v>7778.29</v>
      </c>
      <c r="H14" s="187">
        <f>H16+H15</f>
        <v>7485.39</v>
      </c>
      <c r="I14" s="154">
        <f aca="true" t="shared" si="0" ref="I14:I78">G14/F14*100</f>
        <v>103.89061039134499</v>
      </c>
    </row>
    <row r="15" spans="1:9" s="26" customFormat="1" ht="15.75" thickBot="1">
      <c r="A15" s="466"/>
      <c r="B15" s="467"/>
      <c r="C15" s="36" t="s">
        <v>14</v>
      </c>
      <c r="D15" s="150" t="s">
        <v>169</v>
      </c>
      <c r="E15" s="218">
        <v>0</v>
      </c>
      <c r="F15" s="218">
        <v>0</v>
      </c>
      <c r="G15" s="217">
        <v>292.9</v>
      </c>
      <c r="H15" s="468"/>
      <c r="I15" s="611"/>
    </row>
    <row r="16" spans="1:9" s="31" customFormat="1" ht="39" customHeight="1" thickBot="1">
      <c r="A16" s="53"/>
      <c r="B16" s="58" t="s">
        <v>11</v>
      </c>
      <c r="C16" s="59">
        <v>2010</v>
      </c>
      <c r="D16" s="522" t="s">
        <v>40</v>
      </c>
      <c r="E16" s="62">
        <v>0</v>
      </c>
      <c r="F16" s="62">
        <v>7487</v>
      </c>
      <c r="G16" s="175">
        <v>7485.39</v>
      </c>
      <c r="H16" s="319">
        <v>7485.39</v>
      </c>
      <c r="I16" s="359">
        <f t="shared" si="0"/>
        <v>99.97849605983706</v>
      </c>
    </row>
    <row r="17" spans="1:9" s="31" customFormat="1" ht="15.75" customHeight="1" thickBot="1">
      <c r="A17" s="511">
        <v>600</v>
      </c>
      <c r="B17" s="512"/>
      <c r="C17" s="513"/>
      <c r="D17" s="523" t="s">
        <v>167</v>
      </c>
      <c r="E17" s="514">
        <f>E18</f>
        <v>0</v>
      </c>
      <c r="F17" s="514">
        <f>F18</f>
        <v>0</v>
      </c>
      <c r="G17" s="515">
        <f>G18</f>
        <v>45000</v>
      </c>
      <c r="H17" s="515">
        <f>H18</f>
        <v>0</v>
      </c>
      <c r="I17" s="516"/>
    </row>
    <row r="18" spans="1:9" s="31" customFormat="1" ht="15.75" customHeight="1" thickBot="1">
      <c r="A18" s="473">
        <v>600</v>
      </c>
      <c r="B18" s="474">
        <v>60016</v>
      </c>
      <c r="C18" s="469"/>
      <c r="D18" s="524" t="s">
        <v>168</v>
      </c>
      <c r="E18" s="475">
        <f>E19</f>
        <v>0</v>
      </c>
      <c r="F18" s="475">
        <f>F19</f>
        <v>0</v>
      </c>
      <c r="G18" s="477">
        <f>G19</f>
        <v>45000</v>
      </c>
      <c r="H18" s="477"/>
      <c r="I18" s="476"/>
    </row>
    <row r="19" spans="1:9" s="31" customFormat="1" ht="27" customHeight="1" thickBot="1">
      <c r="A19" s="473"/>
      <c r="B19" s="474"/>
      <c r="C19" s="36" t="s">
        <v>116</v>
      </c>
      <c r="D19" s="170" t="s">
        <v>175</v>
      </c>
      <c r="E19" s="218">
        <v>0</v>
      </c>
      <c r="F19" s="218">
        <v>0</v>
      </c>
      <c r="G19" s="470">
        <v>45000</v>
      </c>
      <c r="H19" s="471"/>
      <c r="I19" s="472"/>
    </row>
    <row r="20" spans="1:9" s="32" customFormat="1" ht="15" thickBot="1">
      <c r="A20" s="517">
        <v>700</v>
      </c>
      <c r="B20" s="518"/>
      <c r="C20" s="519"/>
      <c r="D20" s="520" t="s">
        <v>15</v>
      </c>
      <c r="E20" s="507">
        <f>E21+E25</f>
        <v>13477900</v>
      </c>
      <c r="F20" s="507">
        <f>F21+F25</f>
        <v>9618098</v>
      </c>
      <c r="G20" s="508">
        <f>G21+G25</f>
        <v>3237548.3800000004</v>
      </c>
      <c r="H20" s="521">
        <f>H21+H25</f>
        <v>0</v>
      </c>
      <c r="I20" s="510">
        <f t="shared" si="0"/>
        <v>33.66100428587856</v>
      </c>
    </row>
    <row r="21" spans="1:9" ht="26.25" customHeight="1">
      <c r="A21" s="95">
        <v>700</v>
      </c>
      <c r="B21" s="498">
        <v>70004</v>
      </c>
      <c r="C21" s="134"/>
      <c r="D21" s="143" t="s">
        <v>16</v>
      </c>
      <c r="E21" s="135">
        <f>SUM(E22:E24)</f>
        <v>55200</v>
      </c>
      <c r="F21" s="135">
        <f>SUM(F22:F24)</f>
        <v>61396</v>
      </c>
      <c r="G21" s="176">
        <f>SUM(G22:G24)</f>
        <v>67808.88</v>
      </c>
      <c r="H21" s="360"/>
      <c r="I21" s="153">
        <f t="shared" si="0"/>
        <v>110.44511043064695</v>
      </c>
    </row>
    <row r="22" spans="1:9" ht="52.5" customHeight="1">
      <c r="A22" s="34"/>
      <c r="B22" s="35"/>
      <c r="C22" s="36" t="s">
        <v>17</v>
      </c>
      <c r="D22" s="44" t="s">
        <v>18</v>
      </c>
      <c r="E22" s="37">
        <v>49500</v>
      </c>
      <c r="F22" s="37">
        <v>49500</v>
      </c>
      <c r="G22" s="174">
        <v>55918.9</v>
      </c>
      <c r="H22" s="196"/>
      <c r="I22" s="358">
        <f t="shared" si="0"/>
        <v>112.96747474747475</v>
      </c>
    </row>
    <row r="23" spans="1:9" ht="15">
      <c r="A23" s="34"/>
      <c r="B23" s="35"/>
      <c r="C23" s="36" t="s">
        <v>19</v>
      </c>
      <c r="D23" s="44" t="s">
        <v>20</v>
      </c>
      <c r="E23" s="37">
        <v>200</v>
      </c>
      <c r="F23" s="37">
        <v>200</v>
      </c>
      <c r="G23" s="174">
        <v>194.17</v>
      </c>
      <c r="H23" s="196"/>
      <c r="I23" s="358">
        <f t="shared" si="0"/>
        <v>97.085</v>
      </c>
    </row>
    <row r="24" spans="1:9" ht="25.5">
      <c r="A24" s="47"/>
      <c r="B24" s="48"/>
      <c r="C24" s="29" t="s">
        <v>21</v>
      </c>
      <c r="D24" s="77" t="s">
        <v>22</v>
      </c>
      <c r="E24" s="50">
        <v>5500</v>
      </c>
      <c r="F24" s="50">
        <v>11696</v>
      </c>
      <c r="G24" s="177">
        <v>11695.81</v>
      </c>
      <c r="H24" s="198"/>
      <c r="I24" s="358">
        <f t="shared" si="0"/>
        <v>99.99837551299589</v>
      </c>
    </row>
    <row r="25" spans="1:9" s="26" customFormat="1" ht="14.25" customHeight="1">
      <c r="A25" s="97">
        <v>700</v>
      </c>
      <c r="B25" s="257">
        <v>70005</v>
      </c>
      <c r="C25" s="126"/>
      <c r="D25" s="142" t="s">
        <v>23</v>
      </c>
      <c r="E25" s="121">
        <f>SUM(E26:E33)</f>
        <v>13422700</v>
      </c>
      <c r="F25" s="121">
        <f>SUM(F26:F33)</f>
        <v>9556702</v>
      </c>
      <c r="G25" s="178">
        <f>SUM(G26:G33)</f>
        <v>3169739.5000000005</v>
      </c>
      <c r="H25" s="199"/>
      <c r="I25" s="154">
        <f t="shared" si="0"/>
        <v>33.167713087632116</v>
      </c>
    </row>
    <row r="26" spans="1:9" s="31" customFormat="1" ht="27.75" customHeight="1">
      <c r="A26" s="39"/>
      <c r="B26" s="40"/>
      <c r="C26" s="41" t="s">
        <v>24</v>
      </c>
      <c r="D26" s="136" t="s">
        <v>25</v>
      </c>
      <c r="E26" s="365">
        <v>618700</v>
      </c>
      <c r="F26" s="365">
        <v>948300</v>
      </c>
      <c r="G26" s="366">
        <v>1073291.79</v>
      </c>
      <c r="H26" s="367"/>
      <c r="I26" s="368">
        <f t="shared" si="0"/>
        <v>113.18061689338816</v>
      </c>
    </row>
    <row r="27" spans="1:9" s="31" customFormat="1" ht="50.25" customHeight="1">
      <c r="A27" s="34"/>
      <c r="B27" s="35"/>
      <c r="C27" s="43" t="s">
        <v>26</v>
      </c>
      <c r="D27" s="44" t="s">
        <v>104</v>
      </c>
      <c r="E27" s="369">
        <v>850000</v>
      </c>
      <c r="F27" s="369">
        <v>850000</v>
      </c>
      <c r="G27" s="370">
        <v>1035239.7</v>
      </c>
      <c r="H27" s="371"/>
      <c r="I27" s="368">
        <f t="shared" si="0"/>
        <v>121.79290588235294</v>
      </c>
    </row>
    <row r="28" spans="1:9" s="31" customFormat="1" ht="14.25" customHeight="1">
      <c r="A28" s="34"/>
      <c r="B28" s="35"/>
      <c r="C28" s="43" t="s">
        <v>14</v>
      </c>
      <c r="D28" s="44" t="s">
        <v>118</v>
      </c>
      <c r="E28" s="369">
        <v>0</v>
      </c>
      <c r="F28" s="369">
        <v>0</v>
      </c>
      <c r="G28" s="370">
        <v>202.4</v>
      </c>
      <c r="H28" s="371"/>
      <c r="I28" s="368"/>
    </row>
    <row r="29" spans="1:9" s="31" customFormat="1" ht="49.5" customHeight="1">
      <c r="A29" s="39"/>
      <c r="B29" s="40"/>
      <c r="C29" s="525" t="s">
        <v>17</v>
      </c>
      <c r="D29" s="136" t="s">
        <v>18</v>
      </c>
      <c r="E29" s="526">
        <v>650000</v>
      </c>
      <c r="F29" s="526">
        <v>710500</v>
      </c>
      <c r="G29" s="527">
        <v>948500.83</v>
      </c>
      <c r="H29" s="367"/>
      <c r="I29" s="372">
        <f t="shared" si="0"/>
        <v>133.49765376495426</v>
      </c>
    </row>
    <row r="30" spans="1:9" ht="38.25">
      <c r="A30" s="39"/>
      <c r="B30" s="40"/>
      <c r="C30" s="41" t="s">
        <v>27</v>
      </c>
      <c r="D30" s="136" t="s">
        <v>28</v>
      </c>
      <c r="E30" s="365">
        <v>160000</v>
      </c>
      <c r="F30" s="365">
        <v>160000</v>
      </c>
      <c r="G30" s="366">
        <v>46782.92</v>
      </c>
      <c r="H30" s="367"/>
      <c r="I30" s="372">
        <f t="shared" si="0"/>
        <v>29.239325</v>
      </c>
    </row>
    <row r="31" spans="1:9" ht="38.25">
      <c r="A31" s="34"/>
      <c r="B31" s="35"/>
      <c r="C31" s="29" t="s">
        <v>121</v>
      </c>
      <c r="D31" s="30" t="s">
        <v>122</v>
      </c>
      <c r="E31" s="373">
        <v>11132000</v>
      </c>
      <c r="F31" s="373">
        <v>6862273</v>
      </c>
      <c r="G31" s="366">
        <v>30079.47</v>
      </c>
      <c r="H31" s="367"/>
      <c r="I31" s="372">
        <f t="shared" si="0"/>
        <v>0.43833100198724245</v>
      </c>
    </row>
    <row r="32" spans="1:9" ht="15" customHeight="1" thickBot="1">
      <c r="A32" s="53"/>
      <c r="B32" s="58"/>
      <c r="C32" s="59" t="s">
        <v>19</v>
      </c>
      <c r="D32" s="150" t="s">
        <v>20</v>
      </c>
      <c r="E32" s="374">
        <v>12000</v>
      </c>
      <c r="F32" s="374">
        <v>12000</v>
      </c>
      <c r="G32" s="375">
        <v>13221.91</v>
      </c>
      <c r="H32" s="376"/>
      <c r="I32" s="377">
        <f t="shared" si="0"/>
        <v>110.18258333333333</v>
      </c>
    </row>
    <row r="33" spans="1:9" ht="15.75" customHeight="1" thickBot="1">
      <c r="A33" s="167"/>
      <c r="B33" s="168"/>
      <c r="C33" s="169" t="s">
        <v>21</v>
      </c>
      <c r="D33" s="170" t="s">
        <v>29</v>
      </c>
      <c r="E33" s="378">
        <v>0</v>
      </c>
      <c r="F33" s="378">
        <v>13629</v>
      </c>
      <c r="G33" s="379">
        <v>22420.48</v>
      </c>
      <c r="H33" s="376"/>
      <c r="I33" s="380"/>
    </row>
    <row r="34" spans="1:9" ht="15.75" customHeight="1" thickBot="1">
      <c r="A34" s="517">
        <v>710</v>
      </c>
      <c r="B34" s="528"/>
      <c r="C34" s="519"/>
      <c r="D34" s="529" t="s">
        <v>148</v>
      </c>
      <c r="E34" s="530">
        <f>E35</f>
        <v>0</v>
      </c>
      <c r="F34" s="530">
        <f>F35</f>
        <v>20000</v>
      </c>
      <c r="G34" s="531">
        <f>G35</f>
        <v>20000</v>
      </c>
      <c r="H34" s="532">
        <f>H35</f>
        <v>0</v>
      </c>
      <c r="I34" s="516">
        <f>G34/F34*100</f>
        <v>100</v>
      </c>
    </row>
    <row r="35" spans="1:9" ht="15.75" customHeight="1" thickBot="1">
      <c r="A35" s="250">
        <v>710</v>
      </c>
      <c r="B35" s="253">
        <v>71035</v>
      </c>
      <c r="C35" s="338"/>
      <c r="D35" s="251" t="s">
        <v>149</v>
      </c>
      <c r="E35" s="403">
        <f>SUM(E36)</f>
        <v>0</v>
      </c>
      <c r="F35" s="403">
        <f>SUM(F36)</f>
        <v>20000</v>
      </c>
      <c r="G35" s="478">
        <f>SUM(G36)</f>
        <v>20000</v>
      </c>
      <c r="H35" s="403"/>
      <c r="I35" s="161">
        <f>G35/F35*100</f>
        <v>100</v>
      </c>
    </row>
    <row r="36" spans="1:9" ht="54" customHeight="1" thickBot="1">
      <c r="A36" s="250"/>
      <c r="B36" s="253"/>
      <c r="C36" s="339">
        <v>2020</v>
      </c>
      <c r="D36" s="254" t="s">
        <v>150</v>
      </c>
      <c r="E36" s="255">
        <v>0</v>
      </c>
      <c r="F36" s="255">
        <v>20000</v>
      </c>
      <c r="G36" s="256">
        <v>20000</v>
      </c>
      <c r="H36" s="252"/>
      <c r="I36" s="161">
        <f>G36/F36*100</f>
        <v>100</v>
      </c>
    </row>
    <row r="37" spans="1:9" s="32" customFormat="1" ht="15" thickBot="1">
      <c r="A37" s="517">
        <v>750</v>
      </c>
      <c r="B37" s="528"/>
      <c r="C37" s="519"/>
      <c r="D37" s="529" t="s">
        <v>30</v>
      </c>
      <c r="E37" s="530">
        <f>E38+E43+E50</f>
        <v>133640</v>
      </c>
      <c r="F37" s="530">
        <f>F38+F43+F50</f>
        <v>168457</v>
      </c>
      <c r="G37" s="531">
        <f>G38+G41+G43+G50</f>
        <v>156818.18</v>
      </c>
      <c r="H37" s="533">
        <f>H38+H43+H50</f>
        <v>59033</v>
      </c>
      <c r="I37" s="516">
        <f t="shared" si="0"/>
        <v>93.0909252806354</v>
      </c>
    </row>
    <row r="38" spans="1:9" ht="15">
      <c r="A38" s="96">
        <v>750</v>
      </c>
      <c r="B38" s="579">
        <v>75011</v>
      </c>
      <c r="C38" s="102"/>
      <c r="D38" s="149" t="s">
        <v>31</v>
      </c>
      <c r="E38" s="172">
        <f>SUM(E39+E40)</f>
        <v>60640</v>
      </c>
      <c r="F38" s="172">
        <f>SUM(F39+F40)</f>
        <v>60640</v>
      </c>
      <c r="G38" s="179">
        <f>SUM(G39+G40)</f>
        <v>60306.15</v>
      </c>
      <c r="H38" s="327">
        <f>SUM(H39+H40)</f>
        <v>59033</v>
      </c>
      <c r="I38" s="161">
        <f t="shared" si="0"/>
        <v>99.44945580474935</v>
      </c>
    </row>
    <row r="39" spans="1:9" ht="51">
      <c r="A39" s="34"/>
      <c r="B39" s="35"/>
      <c r="C39" s="46">
        <v>2010</v>
      </c>
      <c r="D39" s="44" t="s">
        <v>32</v>
      </c>
      <c r="E39" s="369">
        <v>59033</v>
      </c>
      <c r="F39" s="369">
        <v>59033</v>
      </c>
      <c r="G39" s="370">
        <v>59033</v>
      </c>
      <c r="H39" s="389">
        <v>59033</v>
      </c>
      <c r="I39" s="368">
        <f t="shared" si="0"/>
        <v>100</v>
      </c>
    </row>
    <row r="40" spans="1:9" ht="51">
      <c r="A40" s="39"/>
      <c r="B40" s="40"/>
      <c r="C40" s="33">
        <v>2360</v>
      </c>
      <c r="D40" s="136" t="s">
        <v>33</v>
      </c>
      <c r="E40" s="390">
        <v>1607</v>
      </c>
      <c r="F40" s="390">
        <v>1607</v>
      </c>
      <c r="G40" s="391">
        <v>1273.15</v>
      </c>
      <c r="H40" s="367"/>
      <c r="I40" s="368">
        <f t="shared" si="0"/>
        <v>79.22526446795271</v>
      </c>
    </row>
    <row r="41" spans="1:9" ht="27">
      <c r="A41" s="97">
        <v>750</v>
      </c>
      <c r="B41" s="257">
        <v>75022</v>
      </c>
      <c r="C41" s="98" t="s">
        <v>11</v>
      </c>
      <c r="D41" s="142" t="s">
        <v>151</v>
      </c>
      <c r="E41" s="381">
        <f>SUM(E42)</f>
        <v>0</v>
      </c>
      <c r="F41" s="381">
        <f>SUM(F42)</f>
        <v>0</v>
      </c>
      <c r="G41" s="382">
        <f>SUM(G42)</f>
        <v>561</v>
      </c>
      <c r="H41" s="383"/>
      <c r="I41" s="402"/>
    </row>
    <row r="42" spans="1:9" ht="15">
      <c r="A42" s="97"/>
      <c r="B42" s="257"/>
      <c r="C42" s="36" t="s">
        <v>21</v>
      </c>
      <c r="D42" s="44" t="s">
        <v>29</v>
      </c>
      <c r="E42" s="385">
        <v>0</v>
      </c>
      <c r="F42" s="386">
        <v>0</v>
      </c>
      <c r="G42" s="387">
        <v>561</v>
      </c>
      <c r="H42" s="388"/>
      <c r="I42" s="384"/>
    </row>
    <row r="43" spans="1:9" s="26" customFormat="1" ht="18" customHeight="1">
      <c r="A43" s="97">
        <v>750</v>
      </c>
      <c r="B43" s="257">
        <v>75023</v>
      </c>
      <c r="C43" s="98" t="s">
        <v>11</v>
      </c>
      <c r="D43" s="142" t="s">
        <v>34</v>
      </c>
      <c r="E43" s="231">
        <f>SUM(E45:E49)</f>
        <v>53000</v>
      </c>
      <c r="F43" s="232">
        <f>SUM(F44:F49)</f>
        <v>87817</v>
      </c>
      <c r="G43" s="233">
        <f>SUM(G44:G49)</f>
        <v>80972.92000000001</v>
      </c>
      <c r="H43" s="234"/>
      <c r="I43" s="154">
        <f t="shared" si="0"/>
        <v>92.20642927906898</v>
      </c>
    </row>
    <row r="44" spans="1:9" s="26" customFormat="1" ht="26.25" customHeight="1" thickBot="1">
      <c r="A44" s="291"/>
      <c r="B44" s="292"/>
      <c r="C44" s="59" t="s">
        <v>128</v>
      </c>
      <c r="D44" s="293" t="s">
        <v>129</v>
      </c>
      <c r="E44" s="328">
        <v>0</v>
      </c>
      <c r="F44" s="331">
        <v>4617</v>
      </c>
      <c r="G44" s="329">
        <v>10902.25</v>
      </c>
      <c r="H44" s="330"/>
      <c r="I44" s="154">
        <f t="shared" si="0"/>
        <v>236.13277019709767</v>
      </c>
    </row>
    <row r="45" spans="1:9" s="31" customFormat="1" ht="38.25">
      <c r="A45" s="279"/>
      <c r="B45" s="288"/>
      <c r="C45" s="295" t="s">
        <v>14</v>
      </c>
      <c r="D45" s="289" t="s">
        <v>119</v>
      </c>
      <c r="E45" s="296">
        <v>10000</v>
      </c>
      <c r="F45" s="296">
        <v>10000</v>
      </c>
      <c r="G45" s="356">
        <v>204.92</v>
      </c>
      <c r="H45" s="297"/>
      <c r="I45" s="357">
        <f t="shared" si="0"/>
        <v>2.0492</v>
      </c>
    </row>
    <row r="46" spans="1:9" s="31" customFormat="1" ht="51">
      <c r="A46" s="47"/>
      <c r="B46" s="48"/>
      <c r="C46" s="45" t="s">
        <v>17</v>
      </c>
      <c r="D46" s="77" t="s">
        <v>18</v>
      </c>
      <c r="E46" s="398">
        <v>40500</v>
      </c>
      <c r="F46" s="398">
        <v>40500</v>
      </c>
      <c r="G46" s="399">
        <v>37423.24</v>
      </c>
      <c r="H46" s="400"/>
      <c r="I46" s="368">
        <f t="shared" si="0"/>
        <v>92.40306172839506</v>
      </c>
    </row>
    <row r="47" spans="1:9" s="31" customFormat="1" ht="14.25" customHeight="1">
      <c r="A47" s="47"/>
      <c r="B47" s="48"/>
      <c r="C47" s="45" t="s">
        <v>36</v>
      </c>
      <c r="D47" s="77" t="s">
        <v>94</v>
      </c>
      <c r="E47" s="398">
        <v>1000</v>
      </c>
      <c r="F47" s="398">
        <v>1000</v>
      </c>
      <c r="G47" s="401">
        <v>624.66</v>
      </c>
      <c r="H47" s="400"/>
      <c r="I47" s="368">
        <f t="shared" si="0"/>
        <v>62.466</v>
      </c>
    </row>
    <row r="48" spans="1:9" s="31" customFormat="1" ht="26.25" customHeight="1">
      <c r="A48" s="47"/>
      <c r="B48" s="48"/>
      <c r="C48" s="45" t="s">
        <v>152</v>
      </c>
      <c r="D48" s="44" t="s">
        <v>153</v>
      </c>
      <c r="E48" s="398">
        <v>0</v>
      </c>
      <c r="F48" s="398">
        <v>30200</v>
      </c>
      <c r="G48" s="401">
        <v>30200</v>
      </c>
      <c r="H48" s="400"/>
      <c r="I48" s="503">
        <f t="shared" si="0"/>
        <v>100</v>
      </c>
    </row>
    <row r="49" spans="1:9" s="31" customFormat="1" ht="25.5">
      <c r="A49" s="47"/>
      <c r="B49" s="48"/>
      <c r="C49" s="49" t="s">
        <v>21</v>
      </c>
      <c r="D49" s="44" t="s">
        <v>35</v>
      </c>
      <c r="E49" s="398">
        <v>1500</v>
      </c>
      <c r="F49" s="398">
        <v>1500</v>
      </c>
      <c r="G49" s="401">
        <v>1617.85</v>
      </c>
      <c r="H49" s="400"/>
      <c r="I49" s="368">
        <f t="shared" si="0"/>
        <v>107.85666666666667</v>
      </c>
    </row>
    <row r="50" spans="1:9" s="26" customFormat="1" ht="15">
      <c r="A50" s="97">
        <v>750</v>
      </c>
      <c r="B50" s="257">
        <v>75095</v>
      </c>
      <c r="C50" s="98"/>
      <c r="D50" s="142" t="s">
        <v>13</v>
      </c>
      <c r="E50" s="105">
        <f>E51</f>
        <v>20000</v>
      </c>
      <c r="F50" s="105">
        <f>F51</f>
        <v>20000</v>
      </c>
      <c r="G50" s="187">
        <f>G51+G52+G53</f>
        <v>14978.11</v>
      </c>
      <c r="H50" s="207"/>
      <c r="I50" s="154">
        <f t="shared" si="0"/>
        <v>74.89055</v>
      </c>
    </row>
    <row r="51" spans="1:9" ht="24.75" customHeight="1">
      <c r="A51" s="34"/>
      <c r="B51" s="35"/>
      <c r="C51" s="36" t="s">
        <v>36</v>
      </c>
      <c r="D51" s="77" t="s">
        <v>37</v>
      </c>
      <c r="E51" s="392">
        <v>20000</v>
      </c>
      <c r="F51" s="392">
        <v>20000</v>
      </c>
      <c r="G51" s="268">
        <v>14840.61</v>
      </c>
      <c r="H51" s="393"/>
      <c r="I51" s="394">
        <f t="shared" si="0"/>
        <v>74.20305</v>
      </c>
    </row>
    <row r="52" spans="1:9" ht="15.75" hidden="1" thickBot="1">
      <c r="A52" s="53"/>
      <c r="B52" s="58"/>
      <c r="C52" s="59" t="s">
        <v>19</v>
      </c>
      <c r="D52" s="44" t="s">
        <v>20</v>
      </c>
      <c r="E52" s="173">
        <v>0</v>
      </c>
      <c r="F52" s="173">
        <v>0</v>
      </c>
      <c r="G52" s="180">
        <v>0</v>
      </c>
      <c r="H52" s="202"/>
      <c r="I52" s="124"/>
    </row>
    <row r="53" spans="1:9" ht="15.75" thickBot="1">
      <c r="A53" s="167"/>
      <c r="B53" s="168"/>
      <c r="C53" s="59" t="s">
        <v>19</v>
      </c>
      <c r="D53" s="150" t="s">
        <v>20</v>
      </c>
      <c r="E53" s="450">
        <v>0</v>
      </c>
      <c r="F53" s="450">
        <v>0</v>
      </c>
      <c r="G53" s="451">
        <v>137.5</v>
      </c>
      <c r="H53" s="479"/>
      <c r="I53" s="480"/>
    </row>
    <row r="54" spans="1:9" s="32" customFormat="1" ht="36" customHeight="1" thickBot="1">
      <c r="A54" s="517">
        <v>751</v>
      </c>
      <c r="B54" s="518"/>
      <c r="C54" s="519"/>
      <c r="D54" s="534" t="s">
        <v>38</v>
      </c>
      <c r="E54" s="507">
        <f>E55+E57</f>
        <v>2452</v>
      </c>
      <c r="F54" s="507">
        <f>F55+F57</f>
        <v>19659</v>
      </c>
      <c r="G54" s="535">
        <f>G55+G57</f>
        <v>19629.6</v>
      </c>
      <c r="H54" s="535">
        <f>H55+H57</f>
        <v>19629.6</v>
      </c>
      <c r="I54" s="510">
        <f t="shared" si="0"/>
        <v>99.85045017549213</v>
      </c>
    </row>
    <row r="55" spans="1:9" ht="27">
      <c r="A55" s="100">
        <v>751</v>
      </c>
      <c r="B55" s="237">
        <v>75101</v>
      </c>
      <c r="C55" s="101"/>
      <c r="D55" s="120" t="s">
        <v>39</v>
      </c>
      <c r="E55" s="99">
        <f>E56</f>
        <v>2452</v>
      </c>
      <c r="F55" s="99">
        <f>F56</f>
        <v>2452</v>
      </c>
      <c r="G55" s="181">
        <f>G56</f>
        <v>2450.92</v>
      </c>
      <c r="H55" s="320">
        <f>H56</f>
        <v>2450.92</v>
      </c>
      <c r="I55" s="161">
        <f t="shared" si="0"/>
        <v>99.95595432300163</v>
      </c>
    </row>
    <row r="56" spans="1:9" ht="51.75" customHeight="1" thickBot="1">
      <c r="A56" s="34"/>
      <c r="B56" s="76"/>
      <c r="C56" s="46">
        <v>2010</v>
      </c>
      <c r="D56" s="147" t="s">
        <v>40</v>
      </c>
      <c r="E56" s="37">
        <v>2452</v>
      </c>
      <c r="F56" s="37">
        <v>2452</v>
      </c>
      <c r="G56" s="174">
        <v>2450.92</v>
      </c>
      <c r="H56" s="321">
        <v>2450.92</v>
      </c>
      <c r="I56" s="395">
        <f t="shared" si="0"/>
        <v>99.95595432300163</v>
      </c>
    </row>
    <row r="57" spans="1:9" ht="18" customHeight="1">
      <c r="A57" s="100">
        <v>751</v>
      </c>
      <c r="B57" s="237">
        <v>75113</v>
      </c>
      <c r="C57" s="101"/>
      <c r="D57" s="120" t="s">
        <v>154</v>
      </c>
      <c r="E57" s="396">
        <f>E58</f>
        <v>0</v>
      </c>
      <c r="F57" s="396">
        <f>F58</f>
        <v>17207</v>
      </c>
      <c r="G57" s="397">
        <f>G58</f>
        <v>17178.68</v>
      </c>
      <c r="H57" s="397">
        <f>H58</f>
        <v>17178.68</v>
      </c>
      <c r="I57" s="161">
        <f>G57/F57*100</f>
        <v>99.83541581914336</v>
      </c>
    </row>
    <row r="58" spans="1:9" ht="48.75" customHeight="1">
      <c r="A58" s="97"/>
      <c r="B58" s="257"/>
      <c r="C58" s="46">
        <v>2010</v>
      </c>
      <c r="D58" s="147" t="s">
        <v>40</v>
      </c>
      <c r="E58" s="258">
        <v>0</v>
      </c>
      <c r="F58" s="258">
        <v>17207</v>
      </c>
      <c r="G58" s="259">
        <v>17178.68</v>
      </c>
      <c r="H58" s="322">
        <v>17178.68</v>
      </c>
      <c r="I58" s="394">
        <f>G58/F58*100</f>
        <v>99.83541581914336</v>
      </c>
    </row>
    <row r="59" spans="1:9" s="32" customFormat="1" ht="25.5">
      <c r="A59" s="536">
        <v>754</v>
      </c>
      <c r="B59" s="537"/>
      <c r="C59" s="538" t="s">
        <v>11</v>
      </c>
      <c r="D59" s="539" t="s">
        <v>41</v>
      </c>
      <c r="E59" s="540">
        <f>E62</f>
        <v>400</v>
      </c>
      <c r="F59" s="540">
        <f>F60+F62+F64</f>
        <v>98586</v>
      </c>
      <c r="G59" s="541">
        <f>G60+G62+G64+G68</f>
        <v>103741.23000000001</v>
      </c>
      <c r="H59" s="541">
        <f>H60+H62+H64</f>
        <v>400</v>
      </c>
      <c r="I59" s="542">
        <f t="shared" si="0"/>
        <v>105.22917047045222</v>
      </c>
    </row>
    <row r="60" spans="1:9" s="32" customFormat="1" ht="15">
      <c r="A60" s="273">
        <v>754</v>
      </c>
      <c r="B60" s="332">
        <v>75412</v>
      </c>
      <c r="C60" s="333"/>
      <c r="D60" s="334" t="s">
        <v>163</v>
      </c>
      <c r="E60" s="121">
        <f>E61</f>
        <v>0</v>
      </c>
      <c r="F60" s="121">
        <f>F61</f>
        <v>66287</v>
      </c>
      <c r="G60" s="465">
        <f>G61</f>
        <v>66287</v>
      </c>
      <c r="H60" s="465"/>
      <c r="I60" s="154">
        <f>G60/F60*100</f>
        <v>100</v>
      </c>
    </row>
    <row r="61" spans="1:9" s="32" customFormat="1" ht="63.75">
      <c r="A61" s="273"/>
      <c r="B61" s="332"/>
      <c r="C61" s="340">
        <v>6300</v>
      </c>
      <c r="D61" s="337" t="s">
        <v>164</v>
      </c>
      <c r="E61" s="335">
        <v>0</v>
      </c>
      <c r="F61" s="346">
        <v>66287</v>
      </c>
      <c r="G61" s="481">
        <v>66287</v>
      </c>
      <c r="H61" s="336"/>
      <c r="I61" s="394">
        <f>G61/F61*100</f>
        <v>100</v>
      </c>
    </row>
    <row r="62" spans="1:9" s="26" customFormat="1" ht="15">
      <c r="A62" s="97">
        <v>754</v>
      </c>
      <c r="B62" s="257">
        <v>75414</v>
      </c>
      <c r="C62" s="98" t="s">
        <v>11</v>
      </c>
      <c r="D62" s="142" t="s">
        <v>42</v>
      </c>
      <c r="E62" s="105">
        <f>+E63</f>
        <v>400</v>
      </c>
      <c r="F62" s="105">
        <f>F63</f>
        <v>400</v>
      </c>
      <c r="G62" s="187">
        <f>+G63</f>
        <v>400</v>
      </c>
      <c r="H62" s="404">
        <f>+H63</f>
        <v>400</v>
      </c>
      <c r="I62" s="154">
        <f t="shared" si="0"/>
        <v>100</v>
      </c>
    </row>
    <row r="63" spans="1:9" s="26" customFormat="1" ht="51" customHeight="1" thickBot="1">
      <c r="A63" s="53"/>
      <c r="B63" s="58"/>
      <c r="C63" s="298">
        <v>2010</v>
      </c>
      <c r="D63" s="150" t="s">
        <v>40</v>
      </c>
      <c r="E63" s="405">
        <v>400</v>
      </c>
      <c r="F63" s="405">
        <v>400</v>
      </c>
      <c r="G63" s="406">
        <v>400</v>
      </c>
      <c r="H63" s="407">
        <v>400</v>
      </c>
      <c r="I63" s="408">
        <f t="shared" si="0"/>
        <v>100</v>
      </c>
    </row>
    <row r="64" spans="1:9" s="26" customFormat="1" ht="17.25" customHeight="1">
      <c r="A64" s="96">
        <v>754</v>
      </c>
      <c r="B64" s="579">
        <v>75416</v>
      </c>
      <c r="C64" s="102" t="s">
        <v>11</v>
      </c>
      <c r="D64" s="149" t="s">
        <v>155</v>
      </c>
      <c r="E64" s="409">
        <f>E65</f>
        <v>0</v>
      </c>
      <c r="F64" s="409">
        <f>F65+F66</f>
        <v>31899</v>
      </c>
      <c r="G64" s="482">
        <f>G65+G66+G67</f>
        <v>36679.23</v>
      </c>
      <c r="H64" s="409"/>
      <c r="I64" s="161">
        <f>G64/F64*100</f>
        <v>114.98551678736011</v>
      </c>
    </row>
    <row r="65" spans="1:9" s="26" customFormat="1" ht="27.75" customHeight="1">
      <c r="A65" s="97"/>
      <c r="B65" s="257"/>
      <c r="C65" s="271" t="s">
        <v>156</v>
      </c>
      <c r="D65" s="260" t="s">
        <v>157</v>
      </c>
      <c r="E65" s="218">
        <v>0</v>
      </c>
      <c r="F65" s="218">
        <v>31800</v>
      </c>
      <c r="G65" s="268">
        <v>36476</v>
      </c>
      <c r="H65" s="197"/>
      <c r="I65" s="358">
        <f t="shared" si="0"/>
        <v>114.70440251572327</v>
      </c>
    </row>
    <row r="66" spans="1:9" s="26" customFormat="1" ht="16.5" customHeight="1" thickBot="1">
      <c r="A66" s="269"/>
      <c r="B66" s="270"/>
      <c r="C66" s="59" t="s">
        <v>19</v>
      </c>
      <c r="D66" s="150" t="s">
        <v>20</v>
      </c>
      <c r="E66" s="374">
        <v>0</v>
      </c>
      <c r="F66" s="374">
        <v>99</v>
      </c>
      <c r="G66" s="375">
        <v>152.23</v>
      </c>
      <c r="H66" s="376"/>
      <c r="I66" s="377">
        <f>G66/F66*100</f>
        <v>153.76767676767676</v>
      </c>
    </row>
    <row r="67" spans="1:9" s="26" customFormat="1" ht="16.5" customHeight="1" thickBot="1">
      <c r="A67" s="269"/>
      <c r="B67" s="270"/>
      <c r="C67" s="36" t="s">
        <v>21</v>
      </c>
      <c r="D67" s="44" t="s">
        <v>147</v>
      </c>
      <c r="E67" s="374">
        <v>0</v>
      </c>
      <c r="F67" s="374">
        <v>0</v>
      </c>
      <c r="G67" s="375">
        <v>51</v>
      </c>
      <c r="H67" s="376"/>
      <c r="I67" s="377"/>
    </row>
    <row r="68" spans="1:9" s="26" customFormat="1" ht="16.5" customHeight="1" thickBot="1">
      <c r="A68" s="269">
        <v>754</v>
      </c>
      <c r="B68" s="270">
        <v>75495</v>
      </c>
      <c r="C68" s="29"/>
      <c r="D68" s="483" t="s">
        <v>13</v>
      </c>
      <c r="E68" s="484">
        <f>E69</f>
        <v>0</v>
      </c>
      <c r="F68" s="484">
        <f>F69</f>
        <v>0</v>
      </c>
      <c r="G68" s="485">
        <f>G69</f>
        <v>375</v>
      </c>
      <c r="H68" s="486"/>
      <c r="I68" s="487"/>
    </row>
    <row r="69" spans="1:9" s="26" customFormat="1" ht="16.5" customHeight="1" thickBot="1">
      <c r="A69" s="269"/>
      <c r="B69" s="270"/>
      <c r="C69" s="36" t="s">
        <v>21</v>
      </c>
      <c r="D69" s="44" t="s">
        <v>147</v>
      </c>
      <c r="E69" s="374">
        <v>0</v>
      </c>
      <c r="F69" s="374">
        <v>0</v>
      </c>
      <c r="G69" s="375">
        <v>375</v>
      </c>
      <c r="H69" s="376"/>
      <c r="I69" s="377"/>
    </row>
    <row r="70" spans="1:9" s="32" customFormat="1" ht="60.75" thickBot="1">
      <c r="A70" s="543">
        <v>756</v>
      </c>
      <c r="B70" s="544"/>
      <c r="C70" s="545" t="s">
        <v>11</v>
      </c>
      <c r="D70" s="546" t="s">
        <v>43</v>
      </c>
      <c r="E70" s="547">
        <f>E71+E74+E82+E92+E100+E103</f>
        <v>39272964</v>
      </c>
      <c r="F70" s="547">
        <f>F71+F74+F82+F92+F100+F103</f>
        <v>39380746</v>
      </c>
      <c r="G70" s="548">
        <f>G71+G74+G82+G92+G100+G103</f>
        <v>34852850.260000005</v>
      </c>
      <c r="H70" s="549">
        <f>H71+H74+H82+H92+H100+H103</f>
        <v>0</v>
      </c>
      <c r="I70" s="550">
        <f t="shared" si="0"/>
        <v>88.50226011462557</v>
      </c>
    </row>
    <row r="71" spans="1:9" s="26" customFormat="1" ht="27">
      <c r="A71" s="95">
        <v>756</v>
      </c>
      <c r="B71" s="498">
        <v>75601</v>
      </c>
      <c r="C71" s="103"/>
      <c r="D71" s="143" t="s">
        <v>44</v>
      </c>
      <c r="E71" s="107">
        <f>SUM(E72+E73)</f>
        <v>60100</v>
      </c>
      <c r="F71" s="107">
        <f>SUM(F72+F73)</f>
        <v>60100</v>
      </c>
      <c r="G71" s="191">
        <f>SUM(G72+G73)</f>
        <v>65085.64</v>
      </c>
      <c r="H71" s="360"/>
      <c r="I71" s="153">
        <f t="shared" si="0"/>
        <v>108.29557404326123</v>
      </c>
    </row>
    <row r="72" spans="1:9" s="52" customFormat="1" ht="38.25">
      <c r="A72" s="34"/>
      <c r="B72" s="225"/>
      <c r="C72" s="226" t="s">
        <v>45</v>
      </c>
      <c r="D72" s="44" t="s">
        <v>46</v>
      </c>
      <c r="E72" s="37">
        <v>58600</v>
      </c>
      <c r="F72" s="37">
        <v>58600</v>
      </c>
      <c r="G72" s="174">
        <v>61875.38</v>
      </c>
      <c r="H72" s="209"/>
      <c r="I72" s="358">
        <f t="shared" si="0"/>
        <v>105.589385665529</v>
      </c>
    </row>
    <row r="73" spans="1:9" s="52" customFormat="1" ht="25.5">
      <c r="A73" s="34"/>
      <c r="B73" s="225"/>
      <c r="C73" s="604" t="s">
        <v>61</v>
      </c>
      <c r="D73" s="44" t="s">
        <v>62</v>
      </c>
      <c r="E73" s="37">
        <v>1500</v>
      </c>
      <c r="F73" s="37">
        <v>1500</v>
      </c>
      <c r="G73" s="174">
        <v>3210.26</v>
      </c>
      <c r="H73" s="209"/>
      <c r="I73" s="358">
        <f t="shared" si="0"/>
        <v>214.01733333333334</v>
      </c>
    </row>
    <row r="74" spans="1:9" s="26" customFormat="1" ht="67.5">
      <c r="A74" s="97">
        <v>756</v>
      </c>
      <c r="B74" s="257">
        <v>75615</v>
      </c>
      <c r="C74" s="98" t="s">
        <v>11</v>
      </c>
      <c r="D74" s="142" t="s">
        <v>101</v>
      </c>
      <c r="E74" s="121">
        <f>SUM(E75:E81)</f>
        <v>3331388</v>
      </c>
      <c r="F74" s="121">
        <f>SUM(F75:F81)</f>
        <v>3403123</v>
      </c>
      <c r="G74" s="178">
        <f>SUM(G75:G81)</f>
        <v>3049128.25</v>
      </c>
      <c r="H74" s="204"/>
      <c r="I74" s="154">
        <f t="shared" si="0"/>
        <v>89.59794429998563</v>
      </c>
    </row>
    <row r="75" spans="1:9" ht="15">
      <c r="A75" s="34"/>
      <c r="B75" s="35"/>
      <c r="C75" s="36" t="s">
        <v>47</v>
      </c>
      <c r="D75" s="44" t="s">
        <v>48</v>
      </c>
      <c r="E75" s="37">
        <v>2900000</v>
      </c>
      <c r="F75" s="37">
        <v>2900000</v>
      </c>
      <c r="G75" s="174">
        <v>2743276.02</v>
      </c>
      <c r="H75" s="196"/>
      <c r="I75" s="358">
        <f t="shared" si="0"/>
        <v>94.5957248275862</v>
      </c>
    </row>
    <row r="76" spans="1:9" ht="15">
      <c r="A76" s="34"/>
      <c r="B76" s="35"/>
      <c r="C76" s="36" t="s">
        <v>49</v>
      </c>
      <c r="D76" s="44" t="s">
        <v>50</v>
      </c>
      <c r="E76" s="37">
        <v>5512</v>
      </c>
      <c r="F76" s="37">
        <v>5512</v>
      </c>
      <c r="G76" s="174">
        <v>5508</v>
      </c>
      <c r="H76" s="196"/>
      <c r="I76" s="358">
        <f t="shared" si="0"/>
        <v>99.92743105950653</v>
      </c>
    </row>
    <row r="77" spans="1:9" ht="15">
      <c r="A77" s="39"/>
      <c r="B77" s="40"/>
      <c r="C77" s="41" t="s">
        <v>51</v>
      </c>
      <c r="D77" s="136" t="s">
        <v>52</v>
      </c>
      <c r="E77" s="42">
        <v>27512</v>
      </c>
      <c r="F77" s="42">
        <v>27512</v>
      </c>
      <c r="G77" s="183">
        <v>15110</v>
      </c>
      <c r="H77" s="196"/>
      <c r="I77" s="358">
        <f t="shared" si="0"/>
        <v>54.92148880488514</v>
      </c>
    </row>
    <row r="78" spans="1:9" ht="14.25" customHeight="1">
      <c r="A78" s="34"/>
      <c r="B78" s="35"/>
      <c r="C78" s="36" t="s">
        <v>53</v>
      </c>
      <c r="D78" s="44" t="s">
        <v>54</v>
      </c>
      <c r="E78" s="37">
        <v>129764</v>
      </c>
      <c r="F78" s="37">
        <v>129764</v>
      </c>
      <c r="G78" s="174">
        <v>43404</v>
      </c>
      <c r="H78" s="196"/>
      <c r="I78" s="358">
        <f t="shared" si="0"/>
        <v>33.44841404395672</v>
      </c>
    </row>
    <row r="79" spans="1:9" ht="14.25" customHeight="1">
      <c r="A79" s="47"/>
      <c r="B79" s="48"/>
      <c r="C79" s="36" t="s">
        <v>59</v>
      </c>
      <c r="D79" s="139" t="s">
        <v>60</v>
      </c>
      <c r="E79" s="50">
        <v>115100</v>
      </c>
      <c r="F79" s="50">
        <v>115100</v>
      </c>
      <c r="G79" s="177">
        <v>14443.86</v>
      </c>
      <c r="H79" s="198"/>
      <c r="I79" s="358">
        <f aca="true" t="shared" si="1" ref="I79:I154">G79/F79*100</f>
        <v>12.548966116420504</v>
      </c>
    </row>
    <row r="80" spans="1:9" ht="14.25" customHeight="1">
      <c r="A80" s="34"/>
      <c r="B80" s="35"/>
      <c r="C80" s="36" t="s">
        <v>61</v>
      </c>
      <c r="D80" s="44" t="s">
        <v>62</v>
      </c>
      <c r="E80" s="37">
        <v>3500</v>
      </c>
      <c r="F80" s="37">
        <v>3500</v>
      </c>
      <c r="G80" s="174">
        <v>5651.37</v>
      </c>
      <c r="H80" s="201"/>
      <c r="I80" s="358">
        <f t="shared" si="1"/>
        <v>161.4677142857143</v>
      </c>
    </row>
    <row r="81" spans="1:9" ht="26.25" customHeight="1">
      <c r="A81" s="47"/>
      <c r="B81" s="352"/>
      <c r="C81" s="249">
        <v>2680</v>
      </c>
      <c r="D81" s="77" t="s">
        <v>123</v>
      </c>
      <c r="E81" s="50">
        <v>150000</v>
      </c>
      <c r="F81" s="50">
        <v>221735</v>
      </c>
      <c r="G81" s="177">
        <v>221735</v>
      </c>
      <c r="H81" s="198"/>
      <c r="I81" s="410">
        <f t="shared" si="1"/>
        <v>100</v>
      </c>
    </row>
    <row r="82" spans="1:9" ht="48" customHeight="1">
      <c r="A82" s="97">
        <v>756</v>
      </c>
      <c r="B82" s="257">
        <v>75616</v>
      </c>
      <c r="C82" s="127"/>
      <c r="D82" s="144" t="s">
        <v>102</v>
      </c>
      <c r="E82" s="121">
        <f>SUM(E83+E84+E85+E86+E87+E88+E89+E91)</f>
        <v>6236296</v>
      </c>
      <c r="F82" s="128">
        <f>SUM(F83+F84+F85+F86+F87+F88+F89+F91)</f>
        <v>6236296</v>
      </c>
      <c r="G82" s="178">
        <f>SUM(G83+G84+G85+G86+G87+G88+G89+G90+G91)</f>
        <v>5186145.35</v>
      </c>
      <c r="H82" s="205"/>
      <c r="I82" s="154">
        <f t="shared" si="1"/>
        <v>83.16066700490163</v>
      </c>
    </row>
    <row r="83" spans="1:9" ht="15.75" thickBot="1">
      <c r="A83" s="53"/>
      <c r="B83" s="58"/>
      <c r="C83" s="59" t="s">
        <v>47</v>
      </c>
      <c r="D83" s="150" t="s">
        <v>48</v>
      </c>
      <c r="E83" s="62">
        <v>2387247</v>
      </c>
      <c r="F83" s="62">
        <v>2387247</v>
      </c>
      <c r="G83" s="175">
        <v>2462063.3</v>
      </c>
      <c r="H83" s="299"/>
      <c r="I83" s="363">
        <f t="shared" si="1"/>
        <v>103.13399912116341</v>
      </c>
    </row>
    <row r="84" spans="1:9" ht="15">
      <c r="A84" s="279"/>
      <c r="B84" s="288"/>
      <c r="C84" s="295" t="s">
        <v>49</v>
      </c>
      <c r="D84" s="300" t="s">
        <v>50</v>
      </c>
      <c r="E84" s="281">
        <v>306687</v>
      </c>
      <c r="F84" s="281">
        <v>306687</v>
      </c>
      <c r="G84" s="283">
        <v>306941.19</v>
      </c>
      <c r="H84" s="290"/>
      <c r="I84" s="357">
        <f t="shared" si="1"/>
        <v>100.08288254800497</v>
      </c>
    </row>
    <row r="85" spans="1:9" ht="15">
      <c r="A85" s="34"/>
      <c r="B85" s="35"/>
      <c r="C85" s="41" t="s">
        <v>51</v>
      </c>
      <c r="D85" s="145" t="s">
        <v>52</v>
      </c>
      <c r="E85" s="37">
        <v>4362</v>
      </c>
      <c r="F85" s="37">
        <v>4362</v>
      </c>
      <c r="G85" s="174">
        <v>4273.99</v>
      </c>
      <c r="H85" s="196"/>
      <c r="I85" s="358">
        <f t="shared" si="1"/>
        <v>97.98234754699678</v>
      </c>
    </row>
    <row r="86" spans="1:9" ht="15">
      <c r="A86" s="47"/>
      <c r="B86" s="48"/>
      <c r="C86" s="45" t="s">
        <v>53</v>
      </c>
      <c r="D86" s="146" t="s">
        <v>54</v>
      </c>
      <c r="E86" s="50">
        <v>210000</v>
      </c>
      <c r="F86" s="50">
        <v>210000</v>
      </c>
      <c r="G86" s="177">
        <v>232794</v>
      </c>
      <c r="H86" s="198"/>
      <c r="I86" s="358">
        <f t="shared" si="1"/>
        <v>110.85428571428571</v>
      </c>
    </row>
    <row r="87" spans="1:9" ht="15">
      <c r="A87" s="34"/>
      <c r="B87" s="35"/>
      <c r="C87" s="36" t="s">
        <v>55</v>
      </c>
      <c r="D87" s="44" t="s">
        <v>56</v>
      </c>
      <c r="E87" s="37">
        <v>300000</v>
      </c>
      <c r="F87" s="37">
        <v>300000</v>
      </c>
      <c r="G87" s="174">
        <v>359090.18</v>
      </c>
      <c r="H87" s="201"/>
      <c r="I87" s="358">
        <f t="shared" si="1"/>
        <v>119.69672666666666</v>
      </c>
    </row>
    <row r="88" spans="1:9" ht="15">
      <c r="A88" s="34"/>
      <c r="B88" s="35"/>
      <c r="C88" s="43" t="s">
        <v>57</v>
      </c>
      <c r="D88" s="139" t="s">
        <v>58</v>
      </c>
      <c r="E88" s="37">
        <v>3000</v>
      </c>
      <c r="F88" s="37">
        <v>3000</v>
      </c>
      <c r="G88" s="174">
        <v>525</v>
      </c>
      <c r="H88" s="196"/>
      <c r="I88" s="358">
        <f t="shared" si="1"/>
        <v>17.5</v>
      </c>
    </row>
    <row r="89" spans="1:9" ht="13.5" customHeight="1">
      <c r="A89" s="34"/>
      <c r="B89" s="35"/>
      <c r="C89" s="36" t="s">
        <v>59</v>
      </c>
      <c r="D89" s="139" t="s">
        <v>60</v>
      </c>
      <c r="E89" s="37">
        <v>3000000</v>
      </c>
      <c r="F89" s="37">
        <v>3000000</v>
      </c>
      <c r="G89" s="174">
        <v>1790053.09</v>
      </c>
      <c r="H89" s="196"/>
      <c r="I89" s="358">
        <f t="shared" si="1"/>
        <v>59.66843633333334</v>
      </c>
    </row>
    <row r="90" spans="1:9" ht="40.5" customHeight="1">
      <c r="A90" s="34"/>
      <c r="B90" s="35"/>
      <c r="C90" s="36" t="s">
        <v>14</v>
      </c>
      <c r="D90" s="44" t="s">
        <v>119</v>
      </c>
      <c r="E90" s="37">
        <v>0</v>
      </c>
      <c r="F90" s="37">
        <v>0</v>
      </c>
      <c r="G90" s="174">
        <v>561</v>
      </c>
      <c r="H90" s="196"/>
      <c r="I90" s="358"/>
    </row>
    <row r="91" spans="1:9" ht="25.5">
      <c r="A91" s="34"/>
      <c r="B91" s="35"/>
      <c r="C91" s="36" t="s">
        <v>61</v>
      </c>
      <c r="D91" s="44" t="s">
        <v>62</v>
      </c>
      <c r="E91" s="37">
        <v>25000</v>
      </c>
      <c r="F91" s="37">
        <v>25000</v>
      </c>
      <c r="G91" s="174">
        <v>29843.6</v>
      </c>
      <c r="H91" s="196"/>
      <c r="I91" s="358">
        <f t="shared" si="1"/>
        <v>119.3744</v>
      </c>
    </row>
    <row r="92" spans="1:9" s="26" customFormat="1" ht="36">
      <c r="A92" s="97">
        <v>756</v>
      </c>
      <c r="B92" s="257">
        <v>75618</v>
      </c>
      <c r="C92" s="126"/>
      <c r="D92" s="144" t="s">
        <v>103</v>
      </c>
      <c r="E92" s="121">
        <f>E93+E94+E95+E96+E97+E98</f>
        <v>462000</v>
      </c>
      <c r="F92" s="121">
        <f>F93+F94+F95+F96+F97+F98</f>
        <v>491692</v>
      </c>
      <c r="G92" s="178">
        <f>G93+G94+G95+G96+G97+G98+G99</f>
        <v>484415.67</v>
      </c>
      <c r="H92" s="207"/>
      <c r="I92" s="154">
        <f t="shared" si="1"/>
        <v>98.52014472474639</v>
      </c>
    </row>
    <row r="93" spans="1:9" ht="15">
      <c r="A93" s="39"/>
      <c r="B93" s="40"/>
      <c r="C93" s="41" t="s">
        <v>64</v>
      </c>
      <c r="D93" s="136" t="s">
        <v>63</v>
      </c>
      <c r="E93" s="42">
        <v>120000</v>
      </c>
      <c r="F93" s="42">
        <v>120000</v>
      </c>
      <c r="G93" s="185">
        <v>95228</v>
      </c>
      <c r="H93" s="200"/>
      <c r="I93" s="364">
        <f t="shared" si="1"/>
        <v>79.35666666666667</v>
      </c>
    </row>
    <row r="94" spans="1:9" ht="15" hidden="1">
      <c r="A94" s="27"/>
      <c r="B94" s="28"/>
      <c r="C94" s="41" t="s">
        <v>135</v>
      </c>
      <c r="D94" s="136" t="s">
        <v>136</v>
      </c>
      <c r="E94" s="42">
        <v>0</v>
      </c>
      <c r="F94" s="42">
        <v>0</v>
      </c>
      <c r="G94" s="185">
        <v>0</v>
      </c>
      <c r="H94" s="200"/>
      <c r="I94" s="364"/>
    </row>
    <row r="95" spans="1:9" ht="25.5">
      <c r="A95" s="27"/>
      <c r="B95" s="48"/>
      <c r="C95" s="45" t="s">
        <v>65</v>
      </c>
      <c r="D95" s="77" t="s">
        <v>66</v>
      </c>
      <c r="E95" s="50">
        <v>246000</v>
      </c>
      <c r="F95" s="50">
        <v>264592</v>
      </c>
      <c r="G95" s="186">
        <v>265187.72</v>
      </c>
      <c r="H95" s="198"/>
      <c r="I95" s="358">
        <f t="shared" si="1"/>
        <v>100.22514664086593</v>
      </c>
    </row>
    <row r="96" spans="1:9" ht="48">
      <c r="A96" s="47"/>
      <c r="B96" s="48"/>
      <c r="C96" s="43" t="s">
        <v>26</v>
      </c>
      <c r="D96" s="147" t="s">
        <v>95</v>
      </c>
      <c r="E96" s="37">
        <v>95000</v>
      </c>
      <c r="F96" s="37">
        <v>106100</v>
      </c>
      <c r="G96" s="174">
        <v>123238.83</v>
      </c>
      <c r="H96" s="196"/>
      <c r="I96" s="358">
        <f t="shared" si="1"/>
        <v>116.15346842601319</v>
      </c>
    </row>
    <row r="97" spans="1:9" ht="15">
      <c r="A97" s="34"/>
      <c r="B97" s="48"/>
      <c r="C97" s="222" t="s">
        <v>130</v>
      </c>
      <c r="D97" s="221" t="s">
        <v>131</v>
      </c>
      <c r="E97" s="50">
        <v>1000</v>
      </c>
      <c r="F97" s="50">
        <v>1000</v>
      </c>
      <c r="G97" s="177">
        <v>658</v>
      </c>
      <c r="H97" s="198"/>
      <c r="I97" s="410">
        <f t="shared" si="1"/>
        <v>65.8</v>
      </c>
    </row>
    <row r="98" spans="1:9" ht="25.5" hidden="1">
      <c r="A98" s="34"/>
      <c r="B98" s="35"/>
      <c r="C98" s="36" t="s">
        <v>61</v>
      </c>
      <c r="D98" s="44" t="s">
        <v>62</v>
      </c>
      <c r="E98" s="37">
        <v>0</v>
      </c>
      <c r="F98" s="37">
        <v>0</v>
      </c>
      <c r="G98" s="174">
        <v>0</v>
      </c>
      <c r="H98" s="196"/>
      <c r="I98" s="123" t="e">
        <f t="shared" si="1"/>
        <v>#DIV/0!</v>
      </c>
    </row>
    <row r="99" spans="1:9" ht="15">
      <c r="A99" s="34"/>
      <c r="B99" s="35"/>
      <c r="C99" s="36" t="s">
        <v>19</v>
      </c>
      <c r="D99" s="44" t="s">
        <v>76</v>
      </c>
      <c r="E99" s="37">
        <v>0</v>
      </c>
      <c r="F99" s="37">
        <v>0</v>
      </c>
      <c r="G99" s="174">
        <v>103.12</v>
      </c>
      <c r="H99" s="196"/>
      <c r="I99" s="123"/>
    </row>
    <row r="100" spans="1:9" ht="27" customHeight="1">
      <c r="A100" s="239">
        <v>756</v>
      </c>
      <c r="B100" s="257">
        <v>75621</v>
      </c>
      <c r="C100" s="92"/>
      <c r="D100" s="142" t="s">
        <v>67</v>
      </c>
      <c r="E100" s="105">
        <f>SUM(E101:E102)</f>
        <v>29183180</v>
      </c>
      <c r="F100" s="105">
        <f>SUM(F101:F102)</f>
        <v>29183180</v>
      </c>
      <c r="G100" s="187">
        <f>SUM(G101:G102)</f>
        <v>26059482.35</v>
      </c>
      <c r="H100" s="207"/>
      <c r="I100" s="154">
        <f t="shared" si="1"/>
        <v>89.29623964900331</v>
      </c>
    </row>
    <row r="101" spans="1:9" ht="15">
      <c r="A101" s="93"/>
      <c r="B101" s="28"/>
      <c r="C101" s="29" t="s">
        <v>68</v>
      </c>
      <c r="D101" s="30" t="s">
        <v>69</v>
      </c>
      <c r="E101" s="25">
        <v>28333180</v>
      </c>
      <c r="F101" s="25">
        <v>28333180</v>
      </c>
      <c r="G101" s="188">
        <v>25754049</v>
      </c>
      <c r="H101" s="206"/>
      <c r="I101" s="364">
        <f t="shared" si="1"/>
        <v>90.89713544332122</v>
      </c>
    </row>
    <row r="102" spans="1:9" ht="14.25" customHeight="1">
      <c r="A102" s="27"/>
      <c r="B102" s="35"/>
      <c r="C102" s="36" t="s">
        <v>70</v>
      </c>
      <c r="D102" s="44" t="s">
        <v>71</v>
      </c>
      <c r="E102" s="37">
        <v>850000</v>
      </c>
      <c r="F102" s="37">
        <v>850000</v>
      </c>
      <c r="G102" s="174">
        <v>305433.35</v>
      </c>
      <c r="H102" s="196"/>
      <c r="I102" s="358">
        <f t="shared" si="1"/>
        <v>35.93333529411765</v>
      </c>
    </row>
    <row r="103" spans="1:9" ht="27.75" customHeight="1">
      <c r="A103" s="239">
        <v>756</v>
      </c>
      <c r="B103" s="332">
        <v>75647</v>
      </c>
      <c r="C103" s="36"/>
      <c r="D103" s="224" t="s">
        <v>132</v>
      </c>
      <c r="E103" s="190">
        <f>E104</f>
        <v>0</v>
      </c>
      <c r="F103" s="190">
        <f>F104</f>
        <v>6355</v>
      </c>
      <c r="G103" s="190">
        <f>G104</f>
        <v>8593</v>
      </c>
      <c r="H103" s="196"/>
      <c r="I103" s="394">
        <f>G103/F103*100</f>
        <v>135.21636506687648</v>
      </c>
    </row>
    <row r="104" spans="1:9" ht="43.5" customHeight="1" thickBot="1">
      <c r="A104" s="53"/>
      <c r="B104" s="58"/>
      <c r="C104" s="29" t="s">
        <v>14</v>
      </c>
      <c r="D104" s="44" t="s">
        <v>119</v>
      </c>
      <c r="E104" s="223">
        <v>0</v>
      </c>
      <c r="F104" s="223">
        <v>6355</v>
      </c>
      <c r="G104" s="188">
        <v>8593</v>
      </c>
      <c r="H104" s="206"/>
      <c r="I104" s="394">
        <f>G104/F104*100</f>
        <v>135.21636506687648</v>
      </c>
    </row>
    <row r="105" spans="1:9" s="32" customFormat="1" ht="15" thickBot="1">
      <c r="A105" s="551">
        <v>758</v>
      </c>
      <c r="B105" s="552" t="s">
        <v>11</v>
      </c>
      <c r="C105" s="519"/>
      <c r="D105" s="553" t="s">
        <v>72</v>
      </c>
      <c r="E105" s="554">
        <f>E107+E111</f>
        <v>7720587</v>
      </c>
      <c r="F105" s="554">
        <f>F107+F111</f>
        <v>7779539</v>
      </c>
      <c r="G105" s="555">
        <f>G107+G111+G109</f>
        <v>8066617.51</v>
      </c>
      <c r="H105" s="556">
        <v>0</v>
      </c>
      <c r="I105" s="510">
        <f t="shared" si="1"/>
        <v>103.69017380078691</v>
      </c>
    </row>
    <row r="106" spans="1:9" s="32" customFormat="1" ht="0.75" customHeight="1" thickBot="1">
      <c r="A106" s="138">
        <v>758</v>
      </c>
      <c r="B106" s="54"/>
      <c r="C106" s="55"/>
      <c r="D106" s="148"/>
      <c r="E106" s="56"/>
      <c r="F106" s="56"/>
      <c r="G106" s="189"/>
      <c r="H106" s="208"/>
      <c r="I106" s="125" t="e">
        <f t="shared" si="1"/>
        <v>#DIV/0!</v>
      </c>
    </row>
    <row r="107" spans="1:9" s="26" customFormat="1" ht="27.75" thickBot="1">
      <c r="A107" s="238">
        <v>758</v>
      </c>
      <c r="B107" s="582">
        <v>75801</v>
      </c>
      <c r="C107" s="301"/>
      <c r="D107" s="302" t="s">
        <v>73</v>
      </c>
      <c r="E107" s="303">
        <f>SUM(E108)</f>
        <v>7664987</v>
      </c>
      <c r="F107" s="303">
        <f>SUM(F108)</f>
        <v>7723939</v>
      </c>
      <c r="G107" s="304">
        <f>SUM(G108)</f>
        <v>7723939</v>
      </c>
      <c r="H107" s="411" t="s">
        <v>11</v>
      </c>
      <c r="I107" s="294">
        <f t="shared" si="1"/>
        <v>100</v>
      </c>
    </row>
    <row r="108" spans="1:9" ht="15.75" thickBot="1">
      <c r="A108" s="236"/>
      <c r="B108" s="590"/>
      <c r="C108" s="591">
        <v>2920</v>
      </c>
      <c r="D108" s="522" t="s">
        <v>74</v>
      </c>
      <c r="E108" s="592">
        <v>7664987</v>
      </c>
      <c r="F108" s="592">
        <v>7723939</v>
      </c>
      <c r="G108" s="593">
        <v>7723939</v>
      </c>
      <c r="H108" s="594" t="s">
        <v>11</v>
      </c>
      <c r="I108" s="595">
        <f t="shared" si="1"/>
        <v>100</v>
      </c>
    </row>
    <row r="109" spans="1:9" ht="27.75" thickBot="1">
      <c r="A109" s="488">
        <v>758</v>
      </c>
      <c r="B109" s="474">
        <v>75802</v>
      </c>
      <c r="C109" s="584"/>
      <c r="D109" s="585" t="s">
        <v>170</v>
      </c>
      <c r="E109" s="586">
        <f>E110</f>
        <v>0</v>
      </c>
      <c r="F109" s="586">
        <f>F110</f>
        <v>0</v>
      </c>
      <c r="G109" s="587">
        <f>G110</f>
        <v>324740</v>
      </c>
      <c r="H109" s="588"/>
      <c r="I109" s="589"/>
    </row>
    <row r="110" spans="1:9" ht="15.75" thickBot="1">
      <c r="A110" s="236"/>
      <c r="B110" s="590"/>
      <c r="C110" s="591">
        <v>2750</v>
      </c>
      <c r="D110" s="522" t="s">
        <v>171</v>
      </c>
      <c r="E110" s="592">
        <v>0</v>
      </c>
      <c r="F110" s="592">
        <v>0</v>
      </c>
      <c r="G110" s="593">
        <v>324740</v>
      </c>
      <c r="H110" s="594"/>
      <c r="I110" s="595"/>
    </row>
    <row r="111" spans="1:9" ht="15.75" thickBot="1">
      <c r="A111" s="599">
        <v>758</v>
      </c>
      <c r="B111" s="582">
        <v>75814</v>
      </c>
      <c r="C111" s="600"/>
      <c r="D111" s="302" t="s">
        <v>75</v>
      </c>
      <c r="E111" s="303">
        <f>SUM(E112+E113+E114)</f>
        <v>55600</v>
      </c>
      <c r="F111" s="303">
        <f>SUM(F112+F113+F114)</f>
        <v>55600</v>
      </c>
      <c r="G111" s="601">
        <f>SUM(G112+G113+G114)</f>
        <v>17938.510000000002</v>
      </c>
      <c r="H111" s="602"/>
      <c r="I111" s="603">
        <f>G111/F111*100</f>
        <v>32.2635071942446</v>
      </c>
    </row>
    <row r="112" spans="1:9" ht="15">
      <c r="A112" s="39" t="s">
        <v>11</v>
      </c>
      <c r="B112" s="237"/>
      <c r="C112" s="596" t="s">
        <v>133</v>
      </c>
      <c r="D112" s="597" t="s">
        <v>134</v>
      </c>
      <c r="E112" s="435">
        <v>0</v>
      </c>
      <c r="F112" s="435">
        <v>0</v>
      </c>
      <c r="G112" s="436">
        <v>1218.1</v>
      </c>
      <c r="H112" s="598"/>
      <c r="I112" s="443"/>
    </row>
    <row r="113" spans="1:9" ht="15">
      <c r="A113" s="34"/>
      <c r="B113" s="219"/>
      <c r="C113" s="36" t="s">
        <v>19</v>
      </c>
      <c r="D113" s="44" t="s">
        <v>76</v>
      </c>
      <c r="E113" s="258">
        <v>54000</v>
      </c>
      <c r="F113" s="258">
        <v>54000</v>
      </c>
      <c r="G113" s="259">
        <v>16194.85</v>
      </c>
      <c r="H113" s="215"/>
      <c r="I113" s="394">
        <f>G113/F113*100</f>
        <v>29.990462962962965</v>
      </c>
    </row>
    <row r="114" spans="1:9" ht="15.75" thickBot="1">
      <c r="A114" s="34"/>
      <c r="B114" s="35"/>
      <c r="C114" s="36" t="s">
        <v>21</v>
      </c>
      <c r="D114" s="44" t="s">
        <v>147</v>
      </c>
      <c r="E114" s="258">
        <v>1600</v>
      </c>
      <c r="F114" s="258">
        <v>1600</v>
      </c>
      <c r="G114" s="259">
        <v>525.56</v>
      </c>
      <c r="H114" s="215"/>
      <c r="I114" s="394">
        <f t="shared" si="1"/>
        <v>32.8475</v>
      </c>
    </row>
    <row r="115" spans="1:9" s="32" customFormat="1" ht="15.75" thickBot="1">
      <c r="A115" s="557">
        <v>801</v>
      </c>
      <c r="B115" s="558"/>
      <c r="C115" s="505"/>
      <c r="D115" s="553" t="s">
        <v>77</v>
      </c>
      <c r="E115" s="507">
        <f>SUM(E116+E122+E128+E133+E136+E138)</f>
        <v>1125260</v>
      </c>
      <c r="F115" s="507">
        <f>SUM(F116+F122+F128+F133+F136+F138)</f>
        <v>1200045</v>
      </c>
      <c r="G115" s="508">
        <f>SUM(G116+G122+G128+G133+G136+G138)</f>
        <v>1361190.01</v>
      </c>
      <c r="H115" s="559">
        <f>SUM(H116+H122+H128+H133)</f>
        <v>0</v>
      </c>
      <c r="I115" s="510">
        <f t="shared" si="1"/>
        <v>113.42824727406055</v>
      </c>
    </row>
    <row r="116" spans="1:9" s="26" customFormat="1" ht="15.75" thickBot="1">
      <c r="A116" s="240">
        <v>801</v>
      </c>
      <c r="B116" s="581">
        <v>80101</v>
      </c>
      <c r="C116" s="158"/>
      <c r="D116" s="159" t="s">
        <v>78</v>
      </c>
      <c r="E116" s="412">
        <f>SUM(E118+E119+E120+E121)</f>
        <v>16700</v>
      </c>
      <c r="F116" s="412">
        <f>SUM(F118+F119+F120+F121)</f>
        <v>16700</v>
      </c>
      <c r="G116" s="413">
        <f>SUM(G117+G118+G119+G120+G121)</f>
        <v>32126.149999999998</v>
      </c>
      <c r="H116" s="414"/>
      <c r="I116" s="160">
        <f t="shared" si="1"/>
        <v>192.37215568862274</v>
      </c>
    </row>
    <row r="117" spans="1:9" s="26" customFormat="1" ht="15">
      <c r="A117" s="605"/>
      <c r="B117" s="579"/>
      <c r="C117" s="295" t="s">
        <v>14</v>
      </c>
      <c r="D117" s="289" t="s">
        <v>127</v>
      </c>
      <c r="E117" s="281">
        <v>0</v>
      </c>
      <c r="F117" s="281">
        <v>0</v>
      </c>
      <c r="G117" s="283">
        <v>843</v>
      </c>
      <c r="H117" s="290"/>
      <c r="I117" s="357"/>
    </row>
    <row r="118" spans="1:9" s="26" customFormat="1" ht="51">
      <c r="A118" s="272"/>
      <c r="B118" s="76"/>
      <c r="C118" s="36" t="s">
        <v>17</v>
      </c>
      <c r="D118" s="44" t="s">
        <v>18</v>
      </c>
      <c r="E118" s="37">
        <v>15400</v>
      </c>
      <c r="F118" s="37">
        <v>15400</v>
      </c>
      <c r="G118" s="174">
        <v>29506.52</v>
      </c>
      <c r="H118" s="209"/>
      <c r="I118" s="358">
        <f t="shared" si="1"/>
        <v>191.60077922077923</v>
      </c>
    </row>
    <row r="119" spans="1:9" s="51" customFormat="1" ht="15">
      <c r="A119" s="95"/>
      <c r="B119" s="57"/>
      <c r="C119" s="45" t="s">
        <v>19</v>
      </c>
      <c r="D119" s="77" t="s">
        <v>76</v>
      </c>
      <c r="E119" s="50">
        <v>1300</v>
      </c>
      <c r="F119" s="50">
        <v>1300</v>
      </c>
      <c r="G119" s="177">
        <v>495.67</v>
      </c>
      <c r="H119" s="198"/>
      <c r="I119" s="358">
        <f t="shared" si="1"/>
        <v>38.128461538461536</v>
      </c>
    </row>
    <row r="120" spans="1:9" s="51" customFormat="1" ht="15" customHeight="1">
      <c r="A120" s="47"/>
      <c r="B120" s="61"/>
      <c r="C120" s="43" t="s">
        <v>21</v>
      </c>
      <c r="D120" s="44" t="s">
        <v>29</v>
      </c>
      <c r="E120" s="37">
        <v>0</v>
      </c>
      <c r="F120" s="37">
        <v>0</v>
      </c>
      <c r="G120" s="174">
        <v>1280.96</v>
      </c>
      <c r="H120" s="196"/>
      <c r="I120" s="358"/>
    </row>
    <row r="121" spans="1:9" s="51" customFormat="1" ht="26.25" customHeight="1" hidden="1" thickBot="1">
      <c r="A121" s="47"/>
      <c r="B121" s="61"/>
      <c r="C121" s="36">
        <v>2030</v>
      </c>
      <c r="D121" s="44" t="s">
        <v>117</v>
      </c>
      <c r="E121" s="37">
        <v>0</v>
      </c>
      <c r="F121" s="37">
        <v>0</v>
      </c>
      <c r="G121" s="174">
        <v>0</v>
      </c>
      <c r="H121" s="201"/>
      <c r="I121" s="123" t="e">
        <f t="shared" si="1"/>
        <v>#DIV/0!</v>
      </c>
    </row>
    <row r="122" spans="1:9" s="51" customFormat="1" ht="15">
      <c r="A122" s="273">
        <v>801</v>
      </c>
      <c r="B122" s="257">
        <v>80104</v>
      </c>
      <c r="C122" s="98"/>
      <c r="D122" s="142" t="s">
        <v>79</v>
      </c>
      <c r="E122" s="415">
        <f>SUM(E123:E127)</f>
        <v>1046260</v>
      </c>
      <c r="F122" s="415">
        <f>SUM(F123:F127)</f>
        <v>1112964</v>
      </c>
      <c r="G122" s="416">
        <f>SUM(G123:G127)</f>
        <v>1278829.46</v>
      </c>
      <c r="H122" s="417"/>
      <c r="I122" s="418">
        <f t="shared" si="1"/>
        <v>114.90303909201016</v>
      </c>
    </row>
    <row r="123" spans="1:9" s="51" customFormat="1" ht="15">
      <c r="A123" s="39"/>
      <c r="B123" s="35"/>
      <c r="C123" s="36" t="s">
        <v>36</v>
      </c>
      <c r="D123" s="44" t="s">
        <v>80</v>
      </c>
      <c r="E123" s="37">
        <v>666950</v>
      </c>
      <c r="F123" s="37">
        <v>733450</v>
      </c>
      <c r="G123" s="174">
        <v>712890.2</v>
      </c>
      <c r="H123" s="196"/>
      <c r="I123" s="358">
        <f t="shared" si="1"/>
        <v>97.19683686686209</v>
      </c>
    </row>
    <row r="124" spans="1:9" s="51" customFormat="1" ht="15">
      <c r="A124" s="97"/>
      <c r="B124" s="48"/>
      <c r="C124" s="45" t="s">
        <v>19</v>
      </c>
      <c r="D124" s="77" t="s">
        <v>76</v>
      </c>
      <c r="E124" s="50">
        <v>2000</v>
      </c>
      <c r="F124" s="50">
        <v>2000</v>
      </c>
      <c r="G124" s="177">
        <v>830.03</v>
      </c>
      <c r="H124" s="198"/>
      <c r="I124" s="358">
        <f t="shared" si="1"/>
        <v>41.5015</v>
      </c>
    </row>
    <row r="125" spans="1:9" s="51" customFormat="1" ht="25.5">
      <c r="A125" s="97"/>
      <c r="B125" s="48"/>
      <c r="C125" s="45" t="s">
        <v>116</v>
      </c>
      <c r="D125" s="77" t="s">
        <v>175</v>
      </c>
      <c r="E125" s="50">
        <v>0</v>
      </c>
      <c r="F125" s="50">
        <v>204</v>
      </c>
      <c r="G125" s="177">
        <v>203.2</v>
      </c>
      <c r="H125" s="198"/>
      <c r="I125" s="358">
        <f t="shared" si="1"/>
        <v>99.60784313725489</v>
      </c>
    </row>
    <row r="126" spans="1:9" s="51" customFormat="1" ht="15">
      <c r="A126" s="34"/>
      <c r="B126" s="48"/>
      <c r="C126" s="43" t="s">
        <v>21</v>
      </c>
      <c r="D126" s="44" t="s">
        <v>29</v>
      </c>
      <c r="E126" s="50">
        <v>0</v>
      </c>
      <c r="F126" s="50">
        <v>0</v>
      </c>
      <c r="G126" s="177">
        <v>153</v>
      </c>
      <c r="H126" s="198"/>
      <c r="I126" s="358"/>
    </row>
    <row r="127" spans="1:9" s="51" customFormat="1" ht="51">
      <c r="A127" s="47"/>
      <c r="B127" s="48"/>
      <c r="C127" s="45">
        <v>2310</v>
      </c>
      <c r="D127" s="44" t="s">
        <v>124</v>
      </c>
      <c r="E127" s="50">
        <v>377310</v>
      </c>
      <c r="F127" s="50">
        <v>377310</v>
      </c>
      <c r="G127" s="177">
        <v>564753.03</v>
      </c>
      <c r="H127" s="198"/>
      <c r="I127" s="358">
        <f t="shared" si="1"/>
        <v>149.67878667408763</v>
      </c>
    </row>
    <row r="128" spans="1:9" s="60" customFormat="1" ht="15">
      <c r="A128" s="273">
        <v>801</v>
      </c>
      <c r="B128" s="257">
        <v>80110</v>
      </c>
      <c r="C128" s="126"/>
      <c r="D128" s="142" t="s">
        <v>81</v>
      </c>
      <c r="E128" s="121">
        <f>SUM(E130:E132)</f>
        <v>6000</v>
      </c>
      <c r="F128" s="121">
        <f>SUM(F130:F132)</f>
        <v>6000</v>
      </c>
      <c r="G128" s="178">
        <f>SUM(G129+G130+G131+G132)</f>
        <v>6106.84</v>
      </c>
      <c r="H128" s="199"/>
      <c r="I128" s="154">
        <f t="shared" si="1"/>
        <v>101.78066666666668</v>
      </c>
    </row>
    <row r="129" spans="1:9" s="60" customFormat="1" ht="15">
      <c r="A129" s="262"/>
      <c r="B129" s="257"/>
      <c r="C129" s="36" t="s">
        <v>14</v>
      </c>
      <c r="D129" s="44" t="s">
        <v>127</v>
      </c>
      <c r="E129" s="37">
        <v>0</v>
      </c>
      <c r="F129" s="37">
        <v>0</v>
      </c>
      <c r="G129" s="174">
        <v>349</v>
      </c>
      <c r="H129" s="196"/>
      <c r="I129" s="358"/>
    </row>
    <row r="130" spans="1:9" s="51" customFormat="1" ht="38.25">
      <c r="A130" s="47"/>
      <c r="B130" s="61"/>
      <c r="C130" s="36" t="s">
        <v>17</v>
      </c>
      <c r="D130" s="44" t="s">
        <v>98</v>
      </c>
      <c r="E130" s="37">
        <v>4500</v>
      </c>
      <c r="F130" s="37">
        <v>4500</v>
      </c>
      <c r="G130" s="174">
        <v>3760</v>
      </c>
      <c r="H130" s="201"/>
      <c r="I130" s="358">
        <f t="shared" si="1"/>
        <v>83.55555555555556</v>
      </c>
    </row>
    <row r="131" spans="1:9" s="51" customFormat="1" ht="15">
      <c r="A131" s="34"/>
      <c r="B131" s="61"/>
      <c r="C131" s="36" t="s">
        <v>19</v>
      </c>
      <c r="D131" s="44" t="s">
        <v>76</v>
      </c>
      <c r="E131" s="37">
        <v>500</v>
      </c>
      <c r="F131" s="37">
        <v>500</v>
      </c>
      <c r="G131" s="174">
        <v>500</v>
      </c>
      <c r="H131" s="209"/>
      <c r="I131" s="358">
        <f t="shared" si="1"/>
        <v>100</v>
      </c>
    </row>
    <row r="132" spans="1:9" s="51" customFormat="1" ht="15">
      <c r="A132" s="47"/>
      <c r="B132" s="57"/>
      <c r="C132" s="45" t="s">
        <v>21</v>
      </c>
      <c r="D132" s="77" t="s">
        <v>29</v>
      </c>
      <c r="E132" s="50">
        <v>1000</v>
      </c>
      <c r="F132" s="50">
        <v>1000</v>
      </c>
      <c r="G132" s="177">
        <v>1497.84</v>
      </c>
      <c r="H132" s="419"/>
      <c r="I132" s="358">
        <f t="shared" si="1"/>
        <v>149.784</v>
      </c>
    </row>
    <row r="133" spans="1:9" s="51" customFormat="1" ht="15">
      <c r="A133" s="273">
        <v>801</v>
      </c>
      <c r="B133" s="332">
        <v>80114</v>
      </c>
      <c r="C133" s="126"/>
      <c r="D133" s="142" t="s">
        <v>82</v>
      </c>
      <c r="E133" s="105">
        <f>SUM(E134)</f>
        <v>300</v>
      </c>
      <c r="F133" s="105">
        <f>SUM(F134)</f>
        <v>300</v>
      </c>
      <c r="G133" s="187">
        <f>G134+G135</f>
        <v>205.56</v>
      </c>
      <c r="H133" s="210"/>
      <c r="I133" s="154">
        <f t="shared" si="1"/>
        <v>68.52000000000001</v>
      </c>
    </row>
    <row r="134" spans="1:9" s="51" customFormat="1" ht="15">
      <c r="A134" s="27"/>
      <c r="B134" s="228"/>
      <c r="C134" s="36" t="s">
        <v>19</v>
      </c>
      <c r="D134" s="44" t="s">
        <v>76</v>
      </c>
      <c r="E134" s="37">
        <v>300</v>
      </c>
      <c r="F134" s="37">
        <v>300</v>
      </c>
      <c r="G134" s="174">
        <v>195.56</v>
      </c>
      <c r="H134" s="196"/>
      <c r="I134" s="358">
        <f t="shared" si="1"/>
        <v>65.18666666666667</v>
      </c>
    </row>
    <row r="135" spans="1:9" s="51" customFormat="1" ht="15">
      <c r="A135" s="27"/>
      <c r="B135" s="490"/>
      <c r="C135" s="45" t="s">
        <v>21</v>
      </c>
      <c r="D135" s="77" t="s">
        <v>29</v>
      </c>
      <c r="E135" s="50">
        <v>0</v>
      </c>
      <c r="F135" s="50">
        <v>0</v>
      </c>
      <c r="G135" s="177">
        <v>10</v>
      </c>
      <c r="H135" s="198"/>
      <c r="I135" s="410"/>
    </row>
    <row r="136" spans="1:9" s="51" customFormat="1" ht="15.75" thickBot="1">
      <c r="A136" s="305">
        <v>801</v>
      </c>
      <c r="B136" s="580">
        <v>80148</v>
      </c>
      <c r="C136" s="341"/>
      <c r="D136" s="306" t="s">
        <v>138</v>
      </c>
      <c r="E136" s="307">
        <f>SUM(E137)</f>
        <v>56000</v>
      </c>
      <c r="F136" s="307">
        <f>SUM(F137)</f>
        <v>56000</v>
      </c>
      <c r="G136" s="308">
        <f>SUM(G137)</f>
        <v>35577</v>
      </c>
      <c r="H136" s="309"/>
      <c r="I136" s="294">
        <f>G136/F136*100</f>
        <v>63.53035714285714</v>
      </c>
    </row>
    <row r="137" spans="1:9" s="51" customFormat="1" ht="15">
      <c r="A137" s="310"/>
      <c r="B137" s="311"/>
      <c r="C137" s="295" t="s">
        <v>36</v>
      </c>
      <c r="D137" s="289" t="s">
        <v>137</v>
      </c>
      <c r="E137" s="281">
        <v>56000</v>
      </c>
      <c r="F137" s="281">
        <v>56000</v>
      </c>
      <c r="G137" s="283">
        <v>35577</v>
      </c>
      <c r="H137" s="290"/>
      <c r="I137" s="357">
        <f>G137/F137*100</f>
        <v>63.53035714285714</v>
      </c>
    </row>
    <row r="138" spans="1:9" s="51" customFormat="1" ht="15">
      <c r="A138" s="273">
        <v>801</v>
      </c>
      <c r="B138" s="491">
        <v>80195</v>
      </c>
      <c r="C138" s="41"/>
      <c r="D138" s="241" t="s">
        <v>13</v>
      </c>
      <c r="E138" s="242">
        <f>E140</f>
        <v>0</v>
      </c>
      <c r="F138" s="242">
        <f>F140</f>
        <v>8081</v>
      </c>
      <c r="G138" s="243">
        <f>G140+G139</f>
        <v>8345</v>
      </c>
      <c r="H138" s="244"/>
      <c r="I138" s="154">
        <f t="shared" si="1"/>
        <v>103.26692241059274</v>
      </c>
    </row>
    <row r="139" spans="1:9" s="51" customFormat="1" ht="15">
      <c r="A139" s="275"/>
      <c r="B139" s="491"/>
      <c r="C139" s="36" t="s">
        <v>21</v>
      </c>
      <c r="D139" s="77" t="s">
        <v>29</v>
      </c>
      <c r="E139" s="495">
        <v>0</v>
      </c>
      <c r="F139" s="495">
        <v>0</v>
      </c>
      <c r="G139" s="496">
        <v>264</v>
      </c>
      <c r="H139" s="393"/>
      <c r="I139" s="394"/>
    </row>
    <row r="140" spans="1:9" s="51" customFormat="1" ht="39" thickBot="1">
      <c r="A140" s="312"/>
      <c r="B140" s="227"/>
      <c r="C140" s="41">
        <v>2030</v>
      </c>
      <c r="D140" s="44" t="s">
        <v>117</v>
      </c>
      <c r="E140" s="420">
        <v>0</v>
      </c>
      <c r="F140" s="420">
        <v>8081</v>
      </c>
      <c r="G140" s="421">
        <v>8081</v>
      </c>
      <c r="H140" s="422"/>
      <c r="I140" s="423">
        <f>G140/F140*100</f>
        <v>100</v>
      </c>
    </row>
    <row r="141" spans="1:9" s="51" customFormat="1" ht="15.75" thickBot="1">
      <c r="A141" s="560">
        <v>851</v>
      </c>
      <c r="B141" s="561"/>
      <c r="C141" s="519"/>
      <c r="D141" s="562" t="s">
        <v>158</v>
      </c>
      <c r="E141" s="563">
        <f aca="true" t="shared" si="2" ref="E141:H142">E142</f>
        <v>0</v>
      </c>
      <c r="F141" s="563">
        <f t="shared" si="2"/>
        <v>0</v>
      </c>
      <c r="G141" s="564">
        <f t="shared" si="2"/>
        <v>40</v>
      </c>
      <c r="H141" s="563">
        <f t="shared" si="2"/>
        <v>0</v>
      </c>
      <c r="I141" s="565"/>
    </row>
    <row r="142" spans="1:9" s="51" customFormat="1" ht="15">
      <c r="A142" s="353">
        <v>851</v>
      </c>
      <c r="B142" s="491">
        <v>85141</v>
      </c>
      <c r="C142" s="342"/>
      <c r="D142" s="151" t="s">
        <v>159</v>
      </c>
      <c r="E142" s="107">
        <f t="shared" si="2"/>
        <v>0</v>
      </c>
      <c r="F142" s="107">
        <f t="shared" si="2"/>
        <v>0</v>
      </c>
      <c r="G142" s="318">
        <f t="shared" si="2"/>
        <v>40</v>
      </c>
      <c r="H142" s="107"/>
      <c r="I142" s="153"/>
    </row>
    <row r="143" spans="1:9" s="51" customFormat="1" ht="39" thickBot="1">
      <c r="A143" s="313"/>
      <c r="B143" s="263"/>
      <c r="C143" s="343">
        <v>2910</v>
      </c>
      <c r="D143" s="264" t="s">
        <v>126</v>
      </c>
      <c r="E143" s="424">
        <v>0</v>
      </c>
      <c r="F143" s="424">
        <v>0</v>
      </c>
      <c r="G143" s="425">
        <v>40</v>
      </c>
      <c r="H143" s="426"/>
      <c r="I143" s="427"/>
    </row>
    <row r="144" spans="1:9" s="64" customFormat="1" ht="15.75" thickBot="1">
      <c r="A144" s="566">
        <v>852</v>
      </c>
      <c r="B144" s="561"/>
      <c r="C144" s="519"/>
      <c r="D144" s="562" t="s">
        <v>145</v>
      </c>
      <c r="E144" s="563">
        <f>E145+E149+E152+E155+E161</f>
        <v>2293500</v>
      </c>
      <c r="F144" s="563">
        <f>F145+F149+F152+F155+F161</f>
        <v>2291500</v>
      </c>
      <c r="G144" s="567">
        <f>G145+G149+G152+G155+G161</f>
        <v>2290112.19</v>
      </c>
      <c r="H144" s="567">
        <f>H145+H149+H152+H155+H161</f>
        <v>2002260.14</v>
      </c>
      <c r="I144" s="568">
        <f>G144/F144*100</f>
        <v>99.9394366135719</v>
      </c>
    </row>
    <row r="145" spans="1:9" s="64" customFormat="1" ht="40.5">
      <c r="A145" s="354">
        <v>852</v>
      </c>
      <c r="B145" s="491">
        <v>85212</v>
      </c>
      <c r="C145" s="342"/>
      <c r="D145" s="151" t="s">
        <v>96</v>
      </c>
      <c r="E145" s="107">
        <f>SUM(E146:E148)</f>
        <v>2070000</v>
      </c>
      <c r="F145" s="104">
        <f>SUM(F146:F148)</f>
        <v>1959528</v>
      </c>
      <c r="G145" s="191">
        <f>SUM(G146:G148)</f>
        <v>1960361.7799999998</v>
      </c>
      <c r="H145" s="323">
        <f>SUM(H148:H148)</f>
        <v>1937949.88</v>
      </c>
      <c r="I145" s="153">
        <f t="shared" si="1"/>
        <v>100.04255004266331</v>
      </c>
    </row>
    <row r="146" spans="1:9" s="64" customFormat="1" ht="15">
      <c r="A146" s="354"/>
      <c r="B146" s="491"/>
      <c r="C146" s="36" t="s">
        <v>14</v>
      </c>
      <c r="D146" s="44" t="s">
        <v>127</v>
      </c>
      <c r="E146" s="492">
        <v>0</v>
      </c>
      <c r="F146" s="492">
        <v>0</v>
      </c>
      <c r="G146" s="493">
        <v>10.9</v>
      </c>
      <c r="H146" s="494"/>
      <c r="I146" s="430"/>
    </row>
    <row r="147" spans="1:9" s="64" customFormat="1" ht="15">
      <c r="A147" s="274"/>
      <c r="B147" s="235"/>
      <c r="C147" s="36" t="s">
        <v>21</v>
      </c>
      <c r="D147" s="44" t="s">
        <v>29</v>
      </c>
      <c r="E147" s="347">
        <v>0</v>
      </c>
      <c r="F147" s="347">
        <v>19285</v>
      </c>
      <c r="G147" s="428">
        <v>22401</v>
      </c>
      <c r="H147" s="429"/>
      <c r="I147" s="430">
        <f t="shared" si="1"/>
        <v>116.1576354679803</v>
      </c>
    </row>
    <row r="148" spans="1:9" s="64" customFormat="1" ht="38.25">
      <c r="A148" s="106"/>
      <c r="B148" s="79"/>
      <c r="C148" s="344">
        <v>2010</v>
      </c>
      <c r="D148" s="44" t="s">
        <v>97</v>
      </c>
      <c r="E148" s="78">
        <v>2070000</v>
      </c>
      <c r="F148" s="78">
        <v>1940243</v>
      </c>
      <c r="G148" s="182">
        <v>1937949.88</v>
      </c>
      <c r="H148" s="324">
        <v>1937949.88</v>
      </c>
      <c r="I148" s="358">
        <f t="shared" si="1"/>
        <v>99.88181274201222</v>
      </c>
    </row>
    <row r="149" spans="1:9" s="64" customFormat="1" ht="40.5" customHeight="1">
      <c r="A149" s="355">
        <v>852</v>
      </c>
      <c r="B149" s="332">
        <v>85213</v>
      </c>
      <c r="C149" s="98"/>
      <c r="D149" s="142" t="s">
        <v>83</v>
      </c>
      <c r="E149" s="121">
        <f>E150</f>
        <v>13200</v>
      </c>
      <c r="F149" s="121">
        <f>F150+F151</f>
        <v>13037</v>
      </c>
      <c r="G149" s="178">
        <f>G150+G151</f>
        <v>12894.869999999999</v>
      </c>
      <c r="H149" s="431">
        <f>H150+H151</f>
        <v>9957.9</v>
      </c>
      <c r="I149" s="154">
        <f t="shared" si="1"/>
        <v>98.9097951982818</v>
      </c>
    </row>
    <row r="150" spans="1:9" s="64" customFormat="1" ht="52.5" customHeight="1">
      <c r="A150" s="80"/>
      <c r="B150" s="66"/>
      <c r="C150" s="345">
        <v>2010</v>
      </c>
      <c r="D150" s="136" t="s">
        <v>32</v>
      </c>
      <c r="E150" s="67">
        <v>13200</v>
      </c>
      <c r="F150" s="67">
        <v>10100</v>
      </c>
      <c r="G150" s="192">
        <v>9957.9</v>
      </c>
      <c r="H150" s="325">
        <v>9957.9</v>
      </c>
      <c r="I150" s="123">
        <f t="shared" si="1"/>
        <v>98.59306930693069</v>
      </c>
    </row>
    <row r="151" spans="1:9" s="64" customFormat="1" ht="26.25" customHeight="1">
      <c r="A151" s="65"/>
      <c r="B151" s="66"/>
      <c r="C151" s="345">
        <v>2030</v>
      </c>
      <c r="D151" s="30" t="s">
        <v>117</v>
      </c>
      <c r="E151" s="67">
        <v>0</v>
      </c>
      <c r="F151" s="67">
        <v>2937</v>
      </c>
      <c r="G151" s="192">
        <v>2936.97</v>
      </c>
      <c r="H151" s="325"/>
      <c r="I151" s="123">
        <f t="shared" si="1"/>
        <v>99.99897854954034</v>
      </c>
    </row>
    <row r="152" spans="1:9" s="64" customFormat="1" ht="25.5" customHeight="1">
      <c r="A152" s="355">
        <v>852</v>
      </c>
      <c r="B152" s="332">
        <v>85214</v>
      </c>
      <c r="C152" s="98"/>
      <c r="D152" s="156" t="s">
        <v>84</v>
      </c>
      <c r="E152" s="157">
        <f>SUM(E153:E154)</f>
        <v>91100</v>
      </c>
      <c r="F152" s="157">
        <f>SUM(F153:F154)</f>
        <v>81974</v>
      </c>
      <c r="G152" s="193">
        <f>SUM(G153:G154)</f>
        <v>81973.36</v>
      </c>
      <c r="H152" s="326">
        <f>SUM(H153:H154)</f>
        <v>43352.36</v>
      </c>
      <c r="I152" s="154">
        <f t="shared" si="1"/>
        <v>99.99921926464489</v>
      </c>
    </row>
    <row r="153" spans="1:9" s="64" customFormat="1" ht="51">
      <c r="A153" s="65"/>
      <c r="B153" s="155"/>
      <c r="C153" s="24">
        <v>2010</v>
      </c>
      <c r="D153" s="136" t="s">
        <v>32</v>
      </c>
      <c r="E153" s="432">
        <v>86000</v>
      </c>
      <c r="F153" s="432">
        <v>43353</v>
      </c>
      <c r="G153" s="433">
        <v>43352.36</v>
      </c>
      <c r="H153" s="434">
        <v>43352.36</v>
      </c>
      <c r="I153" s="394">
        <f t="shared" si="1"/>
        <v>99.99852374691486</v>
      </c>
    </row>
    <row r="154" spans="1:9" s="64" customFormat="1" ht="30" customHeight="1">
      <c r="A154" s="109"/>
      <c r="B154" s="137"/>
      <c r="C154" s="94">
        <v>2030</v>
      </c>
      <c r="D154" s="30" t="s">
        <v>117</v>
      </c>
      <c r="E154" s="435">
        <v>5100</v>
      </c>
      <c r="F154" s="435">
        <v>38621</v>
      </c>
      <c r="G154" s="436">
        <v>38621</v>
      </c>
      <c r="H154" s="437"/>
      <c r="I154" s="394">
        <f t="shared" si="1"/>
        <v>100</v>
      </c>
    </row>
    <row r="155" spans="1:9" s="60" customFormat="1" ht="15">
      <c r="A155" s="355">
        <v>852</v>
      </c>
      <c r="B155" s="332">
        <v>85219</v>
      </c>
      <c r="C155" s="98"/>
      <c r="D155" s="142" t="s">
        <v>85</v>
      </c>
      <c r="E155" s="105">
        <f>SUM(E156:E160)</f>
        <v>87200</v>
      </c>
      <c r="F155" s="105">
        <f>SUM(F156:F160)</f>
        <v>188454</v>
      </c>
      <c r="G155" s="187">
        <f>SUM(G156:G160)</f>
        <v>186888.02</v>
      </c>
      <c r="H155" s="210"/>
      <c r="I155" s="154">
        <f>G155/F155*100</f>
        <v>99.16903859827862</v>
      </c>
    </row>
    <row r="156" spans="1:9" s="51" customFormat="1" ht="15.75" thickBot="1">
      <c r="A156" s="291"/>
      <c r="B156" s="314"/>
      <c r="C156" s="29" t="s">
        <v>19</v>
      </c>
      <c r="D156" s="30" t="s">
        <v>76</v>
      </c>
      <c r="E156" s="287">
        <v>1200</v>
      </c>
      <c r="F156" s="287">
        <v>1200</v>
      </c>
      <c r="G156" s="175">
        <v>966.81</v>
      </c>
      <c r="H156" s="315"/>
      <c r="I156" s="363">
        <f>G156/F156*100</f>
        <v>80.5675</v>
      </c>
    </row>
    <row r="157" spans="1:9" s="51" customFormat="1" ht="15">
      <c r="A157" s="279"/>
      <c r="B157" s="280"/>
      <c r="C157" s="36" t="s">
        <v>21</v>
      </c>
      <c r="D157" s="44" t="s">
        <v>29</v>
      </c>
      <c r="E157" s="281">
        <v>0</v>
      </c>
      <c r="F157" s="282">
        <v>130</v>
      </c>
      <c r="G157" s="283">
        <v>129</v>
      </c>
      <c r="H157" s="284"/>
      <c r="I157" s="357"/>
    </row>
    <row r="158" spans="1:9" s="51" customFormat="1" ht="25.5">
      <c r="A158" s="39"/>
      <c r="B158" s="348"/>
      <c r="C158" s="36">
        <v>2008</v>
      </c>
      <c r="D158" s="44" t="s">
        <v>165</v>
      </c>
      <c r="E158" s="42">
        <v>0</v>
      </c>
      <c r="F158" s="349">
        <v>85915</v>
      </c>
      <c r="G158" s="183">
        <v>84650.7</v>
      </c>
      <c r="H158" s="350"/>
      <c r="I158" s="364"/>
    </row>
    <row r="159" spans="1:9" s="51" customFormat="1" ht="25.5">
      <c r="A159" s="39"/>
      <c r="B159" s="348"/>
      <c r="C159" s="29">
        <v>2009</v>
      </c>
      <c r="D159" s="30" t="s">
        <v>165</v>
      </c>
      <c r="E159" s="42">
        <v>0</v>
      </c>
      <c r="F159" s="349">
        <v>4549</v>
      </c>
      <c r="G159" s="183">
        <v>4481.51</v>
      </c>
      <c r="H159" s="350"/>
      <c r="I159" s="364"/>
    </row>
    <row r="160" spans="1:9" s="51" customFormat="1" ht="38.25">
      <c r="A160" s="39"/>
      <c r="B160" s="61"/>
      <c r="C160" s="45">
        <v>2030</v>
      </c>
      <c r="D160" s="44" t="s">
        <v>120</v>
      </c>
      <c r="E160" s="37">
        <v>86000</v>
      </c>
      <c r="F160" s="37">
        <v>96660</v>
      </c>
      <c r="G160" s="183">
        <v>96660</v>
      </c>
      <c r="H160" s="203"/>
      <c r="I160" s="358">
        <f>G160/F160*100</f>
        <v>100</v>
      </c>
    </row>
    <row r="161" spans="1:9" s="51" customFormat="1" ht="15">
      <c r="A161" s="355">
        <v>852</v>
      </c>
      <c r="B161" s="332">
        <v>85295</v>
      </c>
      <c r="C161" s="98"/>
      <c r="D161" s="142" t="s">
        <v>13</v>
      </c>
      <c r="E161" s="105">
        <f>SUM(E162:E164)</f>
        <v>32000</v>
      </c>
      <c r="F161" s="105">
        <f>SUM(F162:F164)</f>
        <v>48507</v>
      </c>
      <c r="G161" s="187">
        <f>SUM(G162:G164)</f>
        <v>47994.16</v>
      </c>
      <c r="H161" s="187">
        <f>SUM(H162:H164)</f>
        <v>11000</v>
      </c>
      <c r="I161" s="154">
        <f aca="true" t="shared" si="3" ref="I161:I169">G161/F161*100</f>
        <v>98.94275053085121</v>
      </c>
    </row>
    <row r="162" spans="1:9" s="51" customFormat="1" ht="15">
      <c r="A162" s="27"/>
      <c r="B162" s="351"/>
      <c r="C162" s="41" t="s">
        <v>21</v>
      </c>
      <c r="D162" s="44" t="s">
        <v>125</v>
      </c>
      <c r="E162" s="133">
        <v>0</v>
      </c>
      <c r="F162" s="42">
        <v>1365</v>
      </c>
      <c r="G162" s="183">
        <v>1365</v>
      </c>
      <c r="H162" s="211"/>
      <c r="I162" s="123"/>
    </row>
    <row r="163" spans="1:9" s="51" customFormat="1" ht="38.25">
      <c r="A163" s="34"/>
      <c r="B163" s="79"/>
      <c r="C163" s="41">
        <v>2010</v>
      </c>
      <c r="D163" s="44" t="s">
        <v>97</v>
      </c>
      <c r="E163" s="37">
        <v>0</v>
      </c>
      <c r="F163" s="37">
        <v>11500</v>
      </c>
      <c r="G163" s="174">
        <v>11000</v>
      </c>
      <c r="H163" s="497">
        <v>11000</v>
      </c>
      <c r="I163" s="154">
        <f t="shared" si="3"/>
        <v>95.65217391304348</v>
      </c>
    </row>
    <row r="164" spans="1:9" s="51" customFormat="1" ht="39" thickBot="1">
      <c r="A164" s="95"/>
      <c r="B164" s="63"/>
      <c r="C164" s="41">
        <v>2030</v>
      </c>
      <c r="D164" s="44" t="s">
        <v>120</v>
      </c>
      <c r="E164" s="25">
        <v>32000</v>
      </c>
      <c r="F164" s="25">
        <v>35642</v>
      </c>
      <c r="G164" s="184">
        <v>35629.16</v>
      </c>
      <c r="H164" s="212"/>
      <c r="I164" s="358">
        <f t="shared" si="3"/>
        <v>99.96397508557321</v>
      </c>
    </row>
    <row r="165" spans="1:9" s="51" customFormat="1" ht="26.25" thickBot="1">
      <c r="A165" s="517">
        <v>854</v>
      </c>
      <c r="B165" s="569"/>
      <c r="C165" s="570"/>
      <c r="D165" s="553" t="s">
        <v>146</v>
      </c>
      <c r="E165" s="507">
        <f aca="true" t="shared" si="4" ref="E165:G166">E166</f>
        <v>0</v>
      </c>
      <c r="F165" s="507">
        <f t="shared" si="4"/>
        <v>18353</v>
      </c>
      <c r="G165" s="508">
        <f t="shared" si="4"/>
        <v>10286.1</v>
      </c>
      <c r="H165" s="571">
        <v>0</v>
      </c>
      <c r="I165" s="510">
        <f t="shared" si="3"/>
        <v>56.045878058083154</v>
      </c>
    </row>
    <row r="166" spans="1:11" s="51" customFormat="1" ht="15">
      <c r="A166" s="261">
        <v>854</v>
      </c>
      <c r="B166" s="498">
        <v>85415</v>
      </c>
      <c r="C166" s="108"/>
      <c r="D166" s="143" t="s">
        <v>115</v>
      </c>
      <c r="E166" s="438">
        <f t="shared" si="4"/>
        <v>0</v>
      </c>
      <c r="F166" s="438">
        <f t="shared" si="4"/>
        <v>18353</v>
      </c>
      <c r="G166" s="439">
        <f t="shared" si="4"/>
        <v>10286.1</v>
      </c>
      <c r="H166" s="440"/>
      <c r="I166" s="153">
        <f t="shared" si="3"/>
        <v>56.045878058083154</v>
      </c>
      <c r="K166" s="316"/>
    </row>
    <row r="167" spans="1:10" s="51" customFormat="1" ht="39" thickBot="1">
      <c r="A167" s="229"/>
      <c r="B167" s="63"/>
      <c r="C167" s="29">
        <v>2030</v>
      </c>
      <c r="D167" s="44" t="s">
        <v>120</v>
      </c>
      <c r="E167" s="25">
        <v>0</v>
      </c>
      <c r="F167" s="25">
        <v>18353</v>
      </c>
      <c r="G167" s="184">
        <v>10286.1</v>
      </c>
      <c r="H167" s="317"/>
      <c r="I167" s="358">
        <f t="shared" si="3"/>
        <v>56.045878058083154</v>
      </c>
      <c r="J167" s="316"/>
    </row>
    <row r="168" spans="1:9" s="51" customFormat="1" ht="26.25" thickBot="1">
      <c r="A168" s="552">
        <v>900</v>
      </c>
      <c r="B168" s="518"/>
      <c r="C168" s="519"/>
      <c r="D168" s="553" t="s">
        <v>160</v>
      </c>
      <c r="E168" s="507">
        <f>E169+E173</f>
        <v>0</v>
      </c>
      <c r="F168" s="507">
        <f>F169+F173</f>
        <v>30000</v>
      </c>
      <c r="G168" s="535">
        <f>G169+G173+G171</f>
        <v>37962.11</v>
      </c>
      <c r="H168" s="507">
        <f>H169+H173</f>
        <v>0</v>
      </c>
      <c r="I168" s="510">
        <f t="shared" si="3"/>
        <v>126.54036666666666</v>
      </c>
    </row>
    <row r="169" spans="1:9" s="51" customFormat="1" ht="15">
      <c r="A169" s="261">
        <v>900</v>
      </c>
      <c r="B169" s="498">
        <v>90002</v>
      </c>
      <c r="C169" s="108"/>
      <c r="D169" s="230" t="s">
        <v>161</v>
      </c>
      <c r="E169" s="441">
        <f>E170</f>
        <v>0</v>
      </c>
      <c r="F169" s="441">
        <f>F170</f>
        <v>25000</v>
      </c>
      <c r="G169" s="441">
        <f>G170</f>
        <v>33000</v>
      </c>
      <c r="H169" s="442"/>
      <c r="I169" s="153">
        <f t="shared" si="3"/>
        <v>132</v>
      </c>
    </row>
    <row r="170" spans="1:9" s="51" customFormat="1" ht="38.25">
      <c r="A170" s="273"/>
      <c r="B170" s="257"/>
      <c r="C170" s="29">
        <v>2440</v>
      </c>
      <c r="D170" s="265" t="s">
        <v>162</v>
      </c>
      <c r="E170" s="266">
        <v>0</v>
      </c>
      <c r="F170" s="266">
        <v>25000</v>
      </c>
      <c r="G170" s="267">
        <v>33000</v>
      </c>
      <c r="H170" s="499"/>
      <c r="I170" s="443"/>
    </row>
    <row r="171" spans="1:9" s="51" customFormat="1" ht="40.5">
      <c r="A171" s="275">
        <v>900</v>
      </c>
      <c r="B171" s="498">
        <v>90020</v>
      </c>
      <c r="C171" s="36"/>
      <c r="D171" s="489" t="s">
        <v>172</v>
      </c>
      <c r="E171" s="415">
        <f>E173</f>
        <v>0</v>
      </c>
      <c r="F171" s="415">
        <f>F172</f>
        <v>0</v>
      </c>
      <c r="G171" s="416">
        <f>G172</f>
        <v>4962.11</v>
      </c>
      <c r="H171" s="415"/>
      <c r="I171" s="418"/>
    </row>
    <row r="172" spans="1:9" s="51" customFormat="1" ht="15">
      <c r="A172" s="275"/>
      <c r="B172" s="498"/>
      <c r="C172" s="36" t="s">
        <v>173</v>
      </c>
      <c r="D172" s="502" t="s">
        <v>174</v>
      </c>
      <c r="E172" s="446">
        <v>0</v>
      </c>
      <c r="F172" s="446">
        <v>0</v>
      </c>
      <c r="G172" s="500">
        <v>4962.11</v>
      </c>
      <c r="H172" s="501"/>
      <c r="I172" s="611"/>
    </row>
    <row r="173" spans="1:9" s="51" customFormat="1" ht="15">
      <c r="A173" s="275">
        <v>900</v>
      </c>
      <c r="B173" s="498">
        <v>90095</v>
      </c>
      <c r="C173" s="126"/>
      <c r="D173" s="156" t="s">
        <v>13</v>
      </c>
      <c r="E173" s="444">
        <f>E174</f>
        <v>0</v>
      </c>
      <c r="F173" s="444">
        <f>F174</f>
        <v>5000</v>
      </c>
      <c r="G173" s="444">
        <f>G174</f>
        <v>0</v>
      </c>
      <c r="H173" s="445"/>
      <c r="I173" s="418">
        <f>G173/F173*100</f>
        <v>0</v>
      </c>
    </row>
    <row r="174" spans="1:9" s="51" customFormat="1" ht="38.25">
      <c r="A174" s="273"/>
      <c r="B174" s="257"/>
      <c r="C174" s="36">
        <v>2440</v>
      </c>
      <c r="D174" s="502" t="s">
        <v>162</v>
      </c>
      <c r="E174" s="446">
        <v>0</v>
      </c>
      <c r="F174" s="446">
        <v>5000</v>
      </c>
      <c r="G174" s="500">
        <v>0</v>
      </c>
      <c r="H174" s="610"/>
      <c r="I174" s="611"/>
    </row>
    <row r="175" spans="1:9" s="51" customFormat="1" ht="26.25" thickBot="1">
      <c r="A175" s="606">
        <v>921</v>
      </c>
      <c r="B175" s="544"/>
      <c r="C175" s="545"/>
      <c r="D175" s="520" t="s">
        <v>86</v>
      </c>
      <c r="E175" s="607">
        <f>E176</f>
        <v>1000</v>
      </c>
      <c r="F175" s="607">
        <f>F176</f>
        <v>5567</v>
      </c>
      <c r="G175" s="608">
        <f>G176</f>
        <v>4716.39</v>
      </c>
      <c r="H175" s="609">
        <f>H176</f>
        <v>0</v>
      </c>
      <c r="I175" s="575">
        <f aca="true" t="shared" si="5" ref="I175:I183">G175/F175*100</f>
        <v>84.72049577869589</v>
      </c>
    </row>
    <row r="176" spans="1:9" s="51" customFormat="1" ht="15">
      <c r="A176" s="261">
        <v>921</v>
      </c>
      <c r="B176" s="498">
        <v>92195</v>
      </c>
      <c r="C176" s="108"/>
      <c r="D176" s="230" t="s">
        <v>13</v>
      </c>
      <c r="E176" s="441">
        <f>E177</f>
        <v>1000</v>
      </c>
      <c r="F176" s="441">
        <f>F177+F178</f>
        <v>5567</v>
      </c>
      <c r="G176" s="453">
        <f>G177+G178</f>
        <v>4716.39</v>
      </c>
      <c r="H176" s="442"/>
      <c r="I176" s="153">
        <f t="shared" si="5"/>
        <v>84.72049577869589</v>
      </c>
    </row>
    <row r="177" spans="1:9" s="51" customFormat="1" ht="25.5">
      <c r="A177" s="276"/>
      <c r="B177" s="61"/>
      <c r="C177" s="36" t="s">
        <v>36</v>
      </c>
      <c r="D177" s="152" t="s">
        <v>87</v>
      </c>
      <c r="E177" s="446">
        <v>1000</v>
      </c>
      <c r="F177" s="446">
        <v>1000</v>
      </c>
      <c r="G177" s="447">
        <v>150</v>
      </c>
      <c r="H177" s="448"/>
      <c r="I177" s="449">
        <f t="shared" si="5"/>
        <v>15</v>
      </c>
    </row>
    <row r="178" spans="1:9" s="64" customFormat="1" ht="39" thickBot="1">
      <c r="A178" s="285"/>
      <c r="B178" s="168"/>
      <c r="C178" s="169">
        <v>2910</v>
      </c>
      <c r="D178" s="286" t="s">
        <v>126</v>
      </c>
      <c r="E178" s="450">
        <v>0</v>
      </c>
      <c r="F178" s="450">
        <v>4567</v>
      </c>
      <c r="G178" s="451">
        <v>4566.39</v>
      </c>
      <c r="H178" s="452"/>
      <c r="I178" s="408"/>
    </row>
    <row r="179" spans="1:9" s="60" customFormat="1" ht="15" thickBot="1">
      <c r="A179" s="552">
        <v>926</v>
      </c>
      <c r="B179" s="518"/>
      <c r="C179" s="519"/>
      <c r="D179" s="553" t="s">
        <v>139</v>
      </c>
      <c r="E179" s="507">
        <f>E180</f>
        <v>502000</v>
      </c>
      <c r="F179" s="507">
        <f>F180</f>
        <v>502000</v>
      </c>
      <c r="G179" s="535">
        <f>G180</f>
        <v>352551.89</v>
      </c>
      <c r="H179" s="571">
        <f>H180</f>
        <v>0</v>
      </c>
      <c r="I179" s="510">
        <f>G179/F179*100</f>
        <v>70.22946015936256</v>
      </c>
    </row>
    <row r="180" spans="1:9" s="60" customFormat="1" ht="27">
      <c r="A180" s="261">
        <v>926</v>
      </c>
      <c r="B180" s="579">
        <v>92605</v>
      </c>
      <c r="C180" s="277"/>
      <c r="D180" s="278" t="s">
        <v>140</v>
      </c>
      <c r="E180" s="454">
        <f>E181+E182</f>
        <v>502000</v>
      </c>
      <c r="F180" s="454">
        <f>F181+F182</f>
        <v>502000</v>
      </c>
      <c r="G180" s="455">
        <f>G181+G182</f>
        <v>352551.89</v>
      </c>
      <c r="H180" s="456"/>
      <c r="I180" s="161">
        <f>G180/F180*100</f>
        <v>70.22946015936256</v>
      </c>
    </row>
    <row r="181" spans="1:9" s="60" customFormat="1" ht="15.75" hidden="1" thickBot="1">
      <c r="A181" s="229"/>
      <c r="B181" s="61"/>
      <c r="C181" s="36" t="s">
        <v>116</v>
      </c>
      <c r="D181" s="152" t="s">
        <v>141</v>
      </c>
      <c r="E181" s="132">
        <v>0</v>
      </c>
      <c r="F181" s="132">
        <v>0</v>
      </c>
      <c r="G181" s="194">
        <v>0</v>
      </c>
      <c r="H181" s="213"/>
      <c r="I181" s="122"/>
    </row>
    <row r="182" spans="1:9" s="60" customFormat="1" ht="90" thickBot="1">
      <c r="A182" s="38"/>
      <c r="B182" s="28"/>
      <c r="C182" s="29">
        <v>8545</v>
      </c>
      <c r="D182" s="171" t="s">
        <v>142</v>
      </c>
      <c r="E182" s="25">
        <v>502000</v>
      </c>
      <c r="F182" s="25">
        <v>502000</v>
      </c>
      <c r="G182" s="184">
        <v>352551.89</v>
      </c>
      <c r="H182" s="214"/>
      <c r="I182" s="408">
        <f>G182/F182*100</f>
        <v>70.22946015936256</v>
      </c>
    </row>
    <row r="183" spans="1:9" s="60" customFormat="1" ht="15" thickBot="1">
      <c r="A183" s="572" t="s">
        <v>99</v>
      </c>
      <c r="B183" s="573"/>
      <c r="C183" s="528"/>
      <c r="D183" s="574" t="s">
        <v>88</v>
      </c>
      <c r="E183" s="563">
        <f>(E13+E20+E37+E54+E59+E70+E105+E115+E144+E165+E175+E179)</f>
        <v>64529703</v>
      </c>
      <c r="F183" s="563">
        <f>(F13+F20+F34+F37+F54+F59+F70+F105+F115+F141+F144+F165+F168+F175+F179)</f>
        <v>61140037</v>
      </c>
      <c r="G183" s="567">
        <f>(G13+G17+G20+G34+G37+G54+G59+G70+G105+G115+G141+G144+G165+G168+G175+G179)</f>
        <v>50566842.14</v>
      </c>
      <c r="H183" s="567">
        <f>(H13+H20+H37+H54+H59+H70+H105+H115+H144+H165+H175)</f>
        <v>2088808.13</v>
      </c>
      <c r="I183" s="575">
        <f t="shared" si="5"/>
        <v>82.70659394596048</v>
      </c>
    </row>
    <row r="184" spans="1:9" s="60" customFormat="1" ht="39.75" thickBot="1">
      <c r="A184" s="220"/>
      <c r="B184" s="130"/>
      <c r="C184" s="131"/>
      <c r="D184" s="140" t="s">
        <v>89</v>
      </c>
      <c r="E184" s="457">
        <f>E185+E186+E187</f>
        <v>28375919</v>
      </c>
      <c r="F184" s="457">
        <f>F185+F186+F187</f>
        <v>28375919</v>
      </c>
      <c r="G184" s="458">
        <f>G185+G186+G187</f>
        <v>24679778</v>
      </c>
      <c r="H184" s="459"/>
      <c r="I184" s="460">
        <f>G184/F184*100</f>
        <v>86.9743742925119</v>
      </c>
    </row>
    <row r="185" spans="1:9" s="60" customFormat="1" ht="15">
      <c r="A185" s="129"/>
      <c r="B185" s="69"/>
      <c r="C185" s="70">
        <v>955</v>
      </c>
      <c r="D185" s="248" t="s">
        <v>143</v>
      </c>
      <c r="E185" s="37">
        <v>1375919</v>
      </c>
      <c r="F185" s="463">
        <v>1679778</v>
      </c>
      <c r="G185" s="464">
        <v>1679778</v>
      </c>
      <c r="H185" s="371"/>
      <c r="I185" s="372">
        <v>0</v>
      </c>
    </row>
    <row r="186" spans="1:9" s="60" customFormat="1" ht="15" hidden="1">
      <c r="A186" s="129"/>
      <c r="B186" s="69"/>
      <c r="C186" s="71">
        <v>957</v>
      </c>
      <c r="D186" s="141" t="s">
        <v>90</v>
      </c>
      <c r="E186" s="361"/>
      <c r="F186" s="361"/>
      <c r="G186" s="362"/>
      <c r="H186" s="461">
        <v>0</v>
      </c>
      <c r="I186" s="364" t="e">
        <f>G186/F186*100</f>
        <v>#DIV/0!</v>
      </c>
    </row>
    <row r="187" spans="1:9" s="51" customFormat="1" ht="26.25">
      <c r="A187" s="68"/>
      <c r="B187" s="69"/>
      <c r="C187" s="71">
        <v>952</v>
      </c>
      <c r="D187" s="141" t="s">
        <v>91</v>
      </c>
      <c r="E187" s="369">
        <v>27000000</v>
      </c>
      <c r="F187" s="369">
        <v>26696141</v>
      </c>
      <c r="G187" s="370">
        <v>23000000</v>
      </c>
      <c r="H187" s="462"/>
      <c r="I187" s="372">
        <f>G187/F187*100</f>
        <v>86.15477420500588</v>
      </c>
    </row>
    <row r="188" spans="1:9" s="51" customFormat="1" ht="1.5" customHeight="1" thickBot="1">
      <c r="A188" s="68"/>
      <c r="B188" s="69"/>
      <c r="C188" s="71"/>
      <c r="D188" s="141" t="s">
        <v>1</v>
      </c>
      <c r="E188" s="72"/>
      <c r="F188" s="72"/>
      <c r="G188" s="195"/>
      <c r="H188" s="216"/>
      <c r="I188" s="125"/>
    </row>
    <row r="189" spans="1:9" s="51" customFormat="1" ht="15" hidden="1" thickBot="1">
      <c r="A189" s="68"/>
      <c r="B189" s="73" t="s">
        <v>11</v>
      </c>
      <c r="C189" s="71"/>
      <c r="D189" s="141" t="s">
        <v>105</v>
      </c>
      <c r="E189" s="72">
        <v>0</v>
      </c>
      <c r="F189" s="72">
        <v>0</v>
      </c>
      <c r="G189" s="195">
        <v>0</v>
      </c>
      <c r="H189" s="216"/>
      <c r="I189" s="125">
        <v>0</v>
      </c>
    </row>
    <row r="190" spans="1:9" s="51" customFormat="1" ht="16.5" thickBot="1">
      <c r="A190" s="517" t="s">
        <v>100</v>
      </c>
      <c r="B190" s="576"/>
      <c r="C190" s="577"/>
      <c r="D190" s="578" t="s">
        <v>92</v>
      </c>
      <c r="E190" s="507">
        <f>E183+E184</f>
        <v>92905622</v>
      </c>
      <c r="F190" s="507">
        <f>F183+F184</f>
        <v>89515956</v>
      </c>
      <c r="G190" s="508">
        <f>G183+G184</f>
        <v>75246620.14</v>
      </c>
      <c r="H190" s="508">
        <f>H183+H184</f>
        <v>2088808.13</v>
      </c>
      <c r="I190" s="510">
        <f>G190/F190*100</f>
        <v>84.05944984824828</v>
      </c>
    </row>
    <row r="191" spans="1:9" s="51" customFormat="1" ht="14.25" hidden="1">
      <c r="A191" s="245"/>
      <c r="B191"/>
      <c r="C191"/>
      <c r="D191" s="31"/>
      <c r="E191" s="31"/>
      <c r="F191"/>
      <c r="G191"/>
      <c r="H191"/>
      <c r="I191" s="75"/>
    </row>
    <row r="192" spans="1:9" s="51" customFormat="1" ht="12.75" hidden="1">
      <c r="A192" s="246" t="s">
        <v>93</v>
      </c>
      <c r="B192"/>
      <c r="C192"/>
      <c r="D192" s="31"/>
      <c r="E192" s="31"/>
      <c r="F192"/>
      <c r="G192"/>
      <c r="H192"/>
      <c r="I192" s="75"/>
    </row>
    <row r="193" spans="1:9" s="51" customFormat="1" ht="12.75">
      <c r="A193" s="74"/>
      <c r="B193"/>
      <c r="C193"/>
      <c r="D193" s="31"/>
      <c r="E193" s="31"/>
      <c r="F193"/>
      <c r="G193"/>
      <c r="H193"/>
      <c r="I193" s="75"/>
    </row>
    <row r="202" ht="12.75">
      <c r="D202" s="247"/>
    </row>
  </sheetData>
  <sheetProtection/>
  <mergeCells count="1">
    <mergeCell ref="B6:H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Paliszewska</cp:lastModifiedBy>
  <cp:lastPrinted>2010-03-11T08:12:08Z</cp:lastPrinted>
  <dcterms:created xsi:type="dcterms:W3CDTF">2004-10-25T10:25:13Z</dcterms:created>
  <dcterms:modified xsi:type="dcterms:W3CDTF">2010-03-23T13:07:06Z</dcterms:modified>
  <cp:category/>
  <cp:version/>
  <cp:contentType/>
  <cp:contentStatus/>
</cp:coreProperties>
</file>