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245" windowWidth="9900" windowHeight="4860" activeTab="0"/>
  </bookViews>
  <sheets>
    <sheet name="Wydatki za 2009r" sheetId="1" r:id="rId1"/>
    <sheet name="Arkusz3" sheetId="2" r:id="rId2"/>
  </sheets>
  <definedNames>
    <definedName name="_xlnm.Print_Titles" localSheetId="0">'Wydatki za 2009r'!$9:$13</definedName>
  </definedNames>
  <calcPr fullCalcOnLoad="1"/>
</workbook>
</file>

<file path=xl/sharedStrings.xml><?xml version="1.0" encoding="utf-8"?>
<sst xmlns="http://schemas.openxmlformats.org/spreadsheetml/2006/main" count="230" uniqueCount="200">
  <si>
    <t>Dz.</t>
  </si>
  <si>
    <t>Nazwa działu i rozdziału</t>
  </si>
  <si>
    <t>Bieżące</t>
  </si>
  <si>
    <t>Razem</t>
  </si>
  <si>
    <t>w tym:</t>
  </si>
  <si>
    <t>Wynagrodzenia</t>
  </si>
  <si>
    <t>Pochodne</t>
  </si>
  <si>
    <t>Dotacje</t>
  </si>
  <si>
    <t xml:space="preserve">1 </t>
  </si>
  <si>
    <t>2</t>
  </si>
  <si>
    <t>010</t>
  </si>
  <si>
    <t>Rolnictwo i łowiectwo</t>
  </si>
  <si>
    <t>01010</t>
  </si>
  <si>
    <t>Infrastruktura wodociągowa i sanitacyjna wsi</t>
  </si>
  <si>
    <t xml:space="preserve"> </t>
  </si>
  <si>
    <t>01030</t>
  </si>
  <si>
    <t>Izby rolnicze</t>
  </si>
  <si>
    <t>600</t>
  </si>
  <si>
    <t>Transport i łączność</t>
  </si>
  <si>
    <t>60004</t>
  </si>
  <si>
    <t>Lokalny transport zbiorowy</t>
  </si>
  <si>
    <t>60016</t>
  </si>
  <si>
    <t>Drogi publiczne gminne</t>
  </si>
  <si>
    <t>700</t>
  </si>
  <si>
    <t>Gospodarka mieszkaniowa</t>
  </si>
  <si>
    <t>70004</t>
  </si>
  <si>
    <t>Różne jednostki gospodarki mieszkaniowej</t>
  </si>
  <si>
    <t>70005</t>
  </si>
  <si>
    <t>Gospodarka gruntami i nieruchomościami</t>
  </si>
  <si>
    <t>710</t>
  </si>
  <si>
    <t>Działalność usługowa</t>
  </si>
  <si>
    <t>71004</t>
  </si>
  <si>
    <t>Plany zagospodarow.  przestrzennego</t>
  </si>
  <si>
    <t>71013</t>
  </si>
  <si>
    <t>Prace geodezyjne i kartograficzne /nieinw/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</si>
  <si>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</si>
  <si>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</si>
  <si>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</si>
  <si>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</si>
  <si>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</si>
  <si>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</si>
  <si>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</si>
  <si>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</t>
  </si>
  <si>
    <t>75023</t>
  </si>
  <si>
    <t>Urząd Gminy</t>
  </si>
  <si>
    <t>75095</t>
  </si>
  <si>
    <t>Pozostała działalność</t>
  </si>
  <si>
    <t>Urzędy naczelnych organów władzy państwowej, kontroli i ochrony prawa oraz sądownictwa</t>
  </si>
  <si>
    <t>75101</t>
  </si>
  <si>
    <t>Urzędy naczelnych organów władzy państwowej, kontroli i ochrony prawa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</si>
  <si>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</si>
  <si>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</si>
  <si>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</si>
  <si>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</si>
  <si>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</si>
  <si>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</si>
  <si>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</si>
  <si>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</si>
  <si>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</si>
  <si>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</si>
  <si>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75495</t>
  </si>
  <si>
    <t>756</t>
  </si>
  <si>
    <t>Dochody od osób prawnych, od osób fizycznych i od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</si>
  <si>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</si>
  <si>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</si>
  <si>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</si>
  <si>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</si>
  <si>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</si>
  <si>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</si>
  <si>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</si>
  <si>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</si>
  <si>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75818</t>
  </si>
  <si>
    <t>Rezerwy ogólne i celowe :</t>
  </si>
  <si>
    <t xml:space="preserve">rezerwy ogólne </t>
  </si>
  <si>
    <t>801</t>
  </si>
  <si>
    <t>Oświata i wychowanie</t>
  </si>
  <si>
    <t>80101</t>
  </si>
  <si>
    <t>Szkoły Podstawowe</t>
  </si>
  <si>
    <t>80104</t>
  </si>
  <si>
    <t>Przedszkola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</si>
  <si>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</si>
  <si>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</si>
  <si>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</si>
  <si>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</si>
  <si>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</si>
  <si>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</si>
  <si>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</si>
  <si>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</si>
  <si>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</si>
  <si>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</si>
  <si>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</si>
  <si>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85149</t>
  </si>
  <si>
    <t>Programy polityki zdrowotnej</t>
  </si>
  <si>
    <t>85154</t>
  </si>
  <si>
    <t>Przeciwdziałanie alkoholizmowi</t>
  </si>
  <si>
    <t>852</t>
  </si>
  <si>
    <t>Pomoc społeczna</t>
  </si>
  <si>
    <t>85213</t>
  </si>
  <si>
    <t>85214</t>
  </si>
  <si>
    <t>85215</t>
  </si>
  <si>
    <t>Dodatki mieszkaniowe</t>
  </si>
  <si>
    <t>85219</t>
  </si>
  <si>
    <t>Ośrodki pomocy społecznej</t>
  </si>
  <si>
    <t>Usługi opiekuńcze i specjalist.usługi opiekuńcze</t>
  </si>
  <si>
    <t>85295</t>
  </si>
  <si>
    <t>Pozostala działalność</t>
  </si>
  <si>
    <t>854</t>
  </si>
  <si>
    <t>Edukacyjna opieka wychowawcza</t>
  </si>
  <si>
    <t>85401</t>
  </si>
  <si>
    <t>Swietlice szkolne</t>
  </si>
  <si>
    <t>85412</t>
  </si>
  <si>
    <t>Kolonie i obozy oraz inne formy wypoczynku dla dzieci i młodzieży szkolnej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</si>
  <si>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</si>
  <si>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</si>
  <si>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</si>
  <si>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</si>
  <si>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</si>
  <si>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</si>
  <si>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</si>
  <si>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</si>
  <si>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</si>
  <si>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</si>
  <si>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</si>
  <si>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921</t>
  </si>
  <si>
    <t>Kultura i ochrona dziedzictwa narodowego</t>
  </si>
  <si>
    <t>92116</t>
  </si>
  <si>
    <t>Biblioteki</t>
  </si>
  <si>
    <t>92195</t>
  </si>
  <si>
    <t xml:space="preserve">Pozostała działalność 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</si>
  <si>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</si>
  <si>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</si>
  <si>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</si>
  <si>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</si>
  <si>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</si>
  <si>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</si>
  <si>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Ogółem</t>
  </si>
  <si>
    <t>Łącznie wydatki i rozchody</t>
  </si>
  <si>
    <t>85212</t>
  </si>
  <si>
    <t>75831</t>
  </si>
  <si>
    <t>Część równoważąca subwencji ogólnej dla gmin</t>
  </si>
  <si>
    <t>751</t>
  </si>
  <si>
    <t>-organizacja festynu Zielonki</t>
  </si>
  <si>
    <t>-organizacja imprez artystycznych</t>
  </si>
  <si>
    <t>-prowadzenie ogólnodostępnych pracowni internetowych</t>
  </si>
  <si>
    <t>organizacja i uczestnictwo w imprezach sportowych</t>
  </si>
  <si>
    <t>spłaty pożyczek i kredytów</t>
  </si>
  <si>
    <t>Wójta Gminy Stare Babice</t>
  </si>
  <si>
    <t>Załącznik Nr  2</t>
  </si>
  <si>
    <t>Plan po zmianach</t>
  </si>
  <si>
    <t>Wydatki - wykonanie</t>
  </si>
  <si>
    <t>75075</t>
  </si>
  <si>
    <t>Promocja jednostek samorządu terytorialnego</t>
  </si>
  <si>
    <t>80103</t>
  </si>
  <si>
    <t>85415</t>
  </si>
  <si>
    <t>Pomoc materialna dla uczniów</t>
  </si>
  <si>
    <t>Oddziały przedszkolne w szkoł.podstawowych</t>
  </si>
  <si>
    <t>Wydatki   ogółem majątkowe</t>
  </si>
  <si>
    <t xml:space="preserve"> Dotacje na zadania zlecone</t>
  </si>
  <si>
    <t>Świadczenia rodzinne oraz skł. na ubezp.emeryt,rentowe z ubezp. Społecznego</t>
  </si>
  <si>
    <t>rezerwy celowe</t>
  </si>
  <si>
    <t>01095</t>
  </si>
  <si>
    <t>Komendy Wojewódzkie Policji</t>
  </si>
  <si>
    <t>75404</t>
  </si>
  <si>
    <t>%                   6 : 5</t>
  </si>
  <si>
    <t>85153</t>
  </si>
  <si>
    <t>Zwalczanie narkomanii</t>
  </si>
  <si>
    <t>75416</t>
  </si>
  <si>
    <t>Straż gminna</t>
  </si>
  <si>
    <t>400</t>
  </si>
  <si>
    <t>Wytwarzanie i zaopatrywanie w energię elektryczną, gaz i wodę</t>
  </si>
  <si>
    <t>40002</t>
  </si>
  <si>
    <t>Dostarczanie wody</t>
  </si>
  <si>
    <t>75421</t>
  </si>
  <si>
    <t>Zarządzenie kryzysowe</t>
  </si>
  <si>
    <t>80148</t>
  </si>
  <si>
    <t>Stołówki szkolne</t>
  </si>
  <si>
    <t>85141</t>
  </si>
  <si>
    <t>Ratownictwo medyczne</t>
  </si>
  <si>
    <t>92109</t>
  </si>
  <si>
    <t>Domy i ośrodki kultury, świetlice i kluby</t>
  </si>
  <si>
    <t>92695</t>
  </si>
  <si>
    <t>01008</t>
  </si>
  <si>
    <t>Melioracje wodne</t>
  </si>
  <si>
    <t>90002</t>
  </si>
  <si>
    <t>Gospodarka odpadami</t>
  </si>
  <si>
    <t>71095</t>
  </si>
  <si>
    <t>75113</t>
  </si>
  <si>
    <t>75411</t>
  </si>
  <si>
    <t>Komendy powiatowe Państwowej Straży Pożarnej</t>
  </si>
  <si>
    <t>Spłaty otrzymanych krajowych pożyczek i kredytów</t>
  </si>
  <si>
    <t>Składki na ubezpieczenie zdrowotne opłacane za osoby pobierajace niektóre świadczenia z pmocy społecznej, niektóre świadczenia rodzinne oraz za osoby uczestniczące w zajęciach w centrum integracji społecznej</t>
  </si>
  <si>
    <t>Zasiłki i pomoc w naturze oraz skladki na ubezpieczenia emerytalne i rentowe</t>
  </si>
  <si>
    <t>Wybory do Parlamentu Europejskiego</t>
  </si>
  <si>
    <t>Plan wg uchwały na 2009 r.</t>
  </si>
  <si>
    <t>60053</t>
  </si>
  <si>
    <t>Infrastruktura telekomunikacyjna</t>
  </si>
  <si>
    <t>SPRAWOZDANIE Z WYKONANIA WYDATKÓW BUDŻETOWYCH GMINY ZA ROK 2009</t>
  </si>
  <si>
    <t>Rozdz</t>
  </si>
  <si>
    <t xml:space="preserve">do Zarządzenia Nr 288/10 </t>
  </si>
  <si>
    <t>z dnia 16 marca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</si>
</sst>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2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8"/>
      <name val="Times New Roman CE"/>
      <family val="1"/>
    </font>
    <font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" fillId="0" borderId="15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wrapText="1"/>
    </xf>
    <xf numFmtId="49" fontId="1" fillId="0" borderId="16" xfId="0" applyNumberFormat="1" applyFont="1" applyFill="1" applyBorder="1" applyAlignment="1">
      <alignment/>
    </xf>
    <xf numFmtId="49" fontId="0" fillId="0" borderId="16" xfId="0" applyNumberFormat="1" applyFont="1" applyFill="1" applyBorder="1" applyAlignment="1" quotePrefix="1">
      <alignment horizontal="left"/>
    </xf>
    <xf numFmtId="3" fontId="0" fillId="0" borderId="16" xfId="0" applyNumberFormat="1" applyFont="1" applyFill="1" applyBorder="1" applyAlignment="1">
      <alignment wrapText="1"/>
    </xf>
    <xf numFmtId="2" fontId="0" fillId="0" borderId="15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wrapText="1"/>
    </xf>
    <xf numFmtId="3" fontId="6" fillId="0" borderId="16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wrapText="1"/>
    </xf>
    <xf numFmtId="3" fontId="7" fillId="0" borderId="15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wrapText="1"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wrapText="1"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3" fontId="6" fillId="0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27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1" fillId="0" borderId="28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/>
    </xf>
    <xf numFmtId="49" fontId="1" fillId="0" borderId="30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2" fontId="0" fillId="0" borderId="31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43" fontId="0" fillId="0" borderId="16" xfId="42" applyFont="1" applyFill="1" applyBorder="1" applyAlignment="1">
      <alignment wrapText="1"/>
    </xf>
    <xf numFmtId="43" fontId="0" fillId="0" borderId="16" xfId="42" applyFont="1" applyFill="1" applyBorder="1" applyAlignment="1">
      <alignment/>
    </xf>
    <xf numFmtId="43" fontId="0" fillId="0" borderId="19" xfId="42" applyFont="1" applyFill="1" applyBorder="1" applyAlignment="1">
      <alignment/>
    </xf>
    <xf numFmtId="43" fontId="0" fillId="0" borderId="15" xfId="42" applyFont="1" applyFill="1" applyBorder="1" applyAlignment="1">
      <alignment/>
    </xf>
    <xf numFmtId="43" fontId="6" fillId="0" borderId="16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43" fontId="1" fillId="0" borderId="16" xfId="42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49" fontId="1" fillId="4" borderId="28" xfId="0" applyNumberFormat="1" applyFont="1" applyFill="1" applyBorder="1" applyAlignment="1">
      <alignment/>
    </xf>
    <xf numFmtId="49" fontId="1" fillId="4" borderId="15" xfId="0" applyNumberFormat="1" applyFont="1" applyFill="1" applyBorder="1" applyAlignment="1">
      <alignment horizontal="left"/>
    </xf>
    <xf numFmtId="49" fontId="1" fillId="4" borderId="16" xfId="0" applyNumberFormat="1" applyFont="1" applyFill="1" applyBorder="1" applyAlignment="1">
      <alignment wrapText="1"/>
    </xf>
    <xf numFmtId="3" fontId="1" fillId="4" borderId="15" xfId="0" applyNumberFormat="1" applyFont="1" applyFill="1" applyBorder="1" applyAlignment="1">
      <alignment wrapText="1"/>
    </xf>
    <xf numFmtId="2" fontId="1" fillId="4" borderId="31" xfId="0" applyNumberFormat="1" applyFont="1" applyFill="1" applyBorder="1" applyAlignment="1">
      <alignment/>
    </xf>
    <xf numFmtId="49" fontId="1" fillId="10" borderId="28" xfId="0" applyNumberFormat="1" applyFont="1" applyFill="1" applyBorder="1" applyAlignment="1">
      <alignment/>
    </xf>
    <xf numFmtId="49" fontId="1" fillId="10" borderId="15" xfId="0" applyNumberFormat="1" applyFont="1" applyFill="1" applyBorder="1" applyAlignment="1">
      <alignment horizontal="left"/>
    </xf>
    <xf numFmtId="49" fontId="1" fillId="10" borderId="16" xfId="0" applyNumberFormat="1" applyFont="1" applyFill="1" applyBorder="1" applyAlignment="1">
      <alignment wrapText="1"/>
    </xf>
    <xf numFmtId="2" fontId="1" fillId="10" borderId="31" xfId="0" applyNumberFormat="1" applyFont="1" applyFill="1" applyBorder="1" applyAlignment="1">
      <alignment/>
    </xf>
    <xf numFmtId="49" fontId="1" fillId="10" borderId="27" xfId="0" applyNumberFormat="1" applyFont="1" applyFill="1" applyBorder="1" applyAlignment="1">
      <alignment/>
    </xf>
    <xf numFmtId="49" fontId="1" fillId="10" borderId="16" xfId="0" applyNumberFormat="1" applyFont="1" applyFill="1" applyBorder="1" applyAlignment="1">
      <alignment horizontal="left"/>
    </xf>
    <xf numFmtId="3" fontId="1" fillId="10" borderId="16" xfId="0" applyNumberFormat="1" applyFont="1" applyFill="1" applyBorder="1" applyAlignment="1">
      <alignment wrapText="1"/>
    </xf>
    <xf numFmtId="43" fontId="1" fillId="10" borderId="16" xfId="42" applyFont="1" applyFill="1" applyBorder="1" applyAlignment="1">
      <alignment wrapText="1"/>
    </xf>
    <xf numFmtId="49" fontId="5" fillId="10" borderId="15" xfId="0" applyNumberFormat="1" applyFont="1" applyFill="1" applyBorder="1" applyAlignment="1">
      <alignment wrapText="1"/>
    </xf>
    <xf numFmtId="3" fontId="1" fillId="10" borderId="15" xfId="0" applyNumberFormat="1" applyFont="1" applyFill="1" applyBorder="1" applyAlignment="1">
      <alignment/>
    </xf>
    <xf numFmtId="49" fontId="1" fillId="10" borderId="16" xfId="0" applyNumberFormat="1" applyFont="1" applyFill="1" applyBorder="1" applyAlignment="1">
      <alignment/>
    </xf>
    <xf numFmtId="3" fontId="1" fillId="10" borderId="16" xfId="0" applyNumberFormat="1" applyFont="1" applyFill="1" applyBorder="1" applyAlignment="1">
      <alignment/>
    </xf>
    <xf numFmtId="43" fontId="1" fillId="10" borderId="16" xfId="42" applyFont="1" applyFill="1" applyBorder="1" applyAlignment="1">
      <alignment/>
    </xf>
    <xf numFmtId="3" fontId="1" fillId="10" borderId="17" xfId="0" applyNumberFormat="1" applyFont="1" applyFill="1" applyBorder="1" applyAlignment="1">
      <alignment/>
    </xf>
    <xf numFmtId="2" fontId="1" fillId="10" borderId="15" xfId="0" applyNumberFormat="1" applyFont="1" applyFill="1" applyBorder="1" applyAlignment="1">
      <alignment/>
    </xf>
    <xf numFmtId="49" fontId="0" fillId="10" borderId="16" xfId="0" applyNumberFormat="1" applyFont="1" applyFill="1" applyBorder="1" applyAlignment="1">
      <alignment horizontal="left"/>
    </xf>
    <xf numFmtId="49" fontId="1" fillId="10" borderId="15" xfId="0" applyNumberFormat="1" applyFont="1" applyFill="1" applyBorder="1" applyAlignment="1">
      <alignment/>
    </xf>
    <xf numFmtId="49" fontId="1" fillId="10" borderId="15" xfId="0" applyNumberFormat="1" applyFont="1" applyFill="1" applyBorder="1" applyAlignment="1">
      <alignment wrapText="1"/>
    </xf>
    <xf numFmtId="49" fontId="1" fillId="10" borderId="33" xfId="0" applyNumberFormat="1" applyFont="1" applyFill="1" applyBorder="1" applyAlignment="1">
      <alignment/>
    </xf>
    <xf numFmtId="49" fontId="1" fillId="10" borderId="34" xfId="0" applyNumberFormat="1" applyFont="1" applyFill="1" applyBorder="1" applyAlignment="1">
      <alignment horizontal="left"/>
    </xf>
    <xf numFmtId="49" fontId="1" fillId="10" borderId="34" xfId="0" applyNumberFormat="1" applyFont="1" applyFill="1" applyBorder="1" applyAlignment="1">
      <alignment wrapText="1"/>
    </xf>
    <xf numFmtId="3" fontId="1" fillId="10" borderId="34" xfId="0" applyNumberFormat="1" applyFont="1" applyFill="1" applyBorder="1" applyAlignment="1">
      <alignment/>
    </xf>
    <xf numFmtId="3" fontId="1" fillId="10" borderId="35" xfId="0" applyNumberFormat="1" applyFont="1" applyFill="1" applyBorder="1" applyAlignment="1">
      <alignment/>
    </xf>
    <xf numFmtId="2" fontId="1" fillId="10" borderId="36" xfId="0" applyNumberFormat="1" applyFont="1" applyFill="1" applyBorder="1" applyAlignment="1">
      <alignment/>
    </xf>
    <xf numFmtId="49" fontId="1" fillId="24" borderId="27" xfId="0" applyNumberFormat="1" applyFont="1" applyFill="1" applyBorder="1" applyAlignment="1">
      <alignment/>
    </xf>
    <xf numFmtId="49" fontId="1" fillId="24" borderId="16" xfId="0" applyNumberFormat="1" applyFont="1" applyFill="1" applyBorder="1" applyAlignment="1">
      <alignment horizontal="left"/>
    </xf>
    <xf numFmtId="0" fontId="8" fillId="24" borderId="16" xfId="0" applyFont="1" applyFill="1" applyBorder="1" applyAlignment="1">
      <alignment/>
    </xf>
    <xf numFmtId="3" fontId="1" fillId="24" borderId="16" xfId="0" applyNumberFormat="1" applyFont="1" applyFill="1" applyBorder="1" applyAlignment="1">
      <alignment/>
    </xf>
    <xf numFmtId="2" fontId="1" fillId="24" borderId="31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3" fontId="0" fillId="10" borderId="16" xfId="42" applyFont="1" applyFill="1" applyBorder="1" applyAlignment="1">
      <alignment wrapText="1"/>
    </xf>
    <xf numFmtId="3" fontId="1" fillId="25" borderId="15" xfId="0" applyNumberFormat="1" applyFont="1" applyFill="1" applyBorder="1" applyAlignment="1">
      <alignment/>
    </xf>
    <xf numFmtId="43" fontId="1" fillId="25" borderId="15" xfId="42" applyFont="1" applyFill="1" applyBorder="1" applyAlignment="1">
      <alignment/>
    </xf>
    <xf numFmtId="3" fontId="1" fillId="25" borderId="18" xfId="0" applyNumberFormat="1" applyFont="1" applyFill="1" applyBorder="1" applyAlignment="1">
      <alignment/>
    </xf>
    <xf numFmtId="49" fontId="1" fillId="25" borderId="28" xfId="0" applyNumberFormat="1" applyFont="1" applyFill="1" applyBorder="1" applyAlignment="1">
      <alignment/>
    </xf>
    <xf numFmtId="49" fontId="0" fillId="25" borderId="15" xfId="0" applyNumberFormat="1" applyFont="1" applyFill="1" applyBorder="1" applyAlignment="1">
      <alignment horizontal="left"/>
    </xf>
    <xf numFmtId="49" fontId="0" fillId="25" borderId="15" xfId="0" applyNumberFormat="1" applyFill="1" applyBorder="1" applyAlignment="1">
      <alignment wrapText="1"/>
    </xf>
    <xf numFmtId="49" fontId="1" fillId="25" borderId="27" xfId="0" applyNumberFormat="1" applyFont="1" applyFill="1" applyBorder="1" applyAlignment="1">
      <alignment/>
    </xf>
    <xf numFmtId="3" fontId="1" fillId="25" borderId="16" xfId="0" applyNumberFormat="1" applyFont="1" applyFill="1" applyBorder="1" applyAlignment="1">
      <alignment/>
    </xf>
    <xf numFmtId="3" fontId="0" fillId="25" borderId="16" xfId="0" applyNumberFormat="1" applyFont="1" applyFill="1" applyBorder="1" applyAlignment="1">
      <alignment/>
    </xf>
    <xf numFmtId="49" fontId="0" fillId="25" borderId="16" xfId="0" applyNumberFormat="1" applyFill="1" applyBorder="1" applyAlignment="1">
      <alignment wrapText="1"/>
    </xf>
    <xf numFmtId="49" fontId="0" fillId="25" borderId="16" xfId="0" applyNumberFormat="1" applyFill="1" applyBorder="1" applyAlignment="1">
      <alignment horizontal="left"/>
    </xf>
    <xf numFmtId="3" fontId="1" fillId="10" borderId="16" xfId="0" applyNumberFormat="1" applyFont="1" applyFill="1" applyBorder="1" applyAlignment="1">
      <alignment wrapText="1"/>
    </xf>
    <xf numFmtId="43" fontId="1" fillId="10" borderId="16" xfId="42" applyFont="1" applyFill="1" applyBorder="1" applyAlignment="1">
      <alignment wrapText="1"/>
    </xf>
    <xf numFmtId="49" fontId="1" fillId="10" borderId="16" xfId="0" applyNumberFormat="1" applyFont="1" applyFill="1" applyBorder="1" applyAlignment="1">
      <alignment wrapText="1"/>
    </xf>
    <xf numFmtId="3" fontId="0" fillId="25" borderId="15" xfId="0" applyNumberFormat="1" applyFont="1" applyFill="1" applyBorder="1" applyAlignment="1">
      <alignment/>
    </xf>
    <xf numFmtId="49" fontId="0" fillId="25" borderId="15" xfId="0" applyNumberFormat="1" applyFont="1" applyFill="1" applyBorder="1" applyAlignment="1">
      <alignment wrapText="1"/>
    </xf>
    <xf numFmtId="3" fontId="0" fillId="25" borderId="15" xfId="0" applyNumberFormat="1" applyFont="1" applyFill="1" applyBorder="1" applyAlignment="1">
      <alignment wrapText="1"/>
    </xf>
    <xf numFmtId="49" fontId="0" fillId="25" borderId="28" xfId="0" applyNumberFormat="1" applyFont="1" applyFill="1" applyBorder="1" applyAlignment="1">
      <alignment/>
    </xf>
    <xf numFmtId="43" fontId="1" fillId="25" borderId="15" xfId="42" applyFont="1" applyFill="1" applyBorder="1" applyAlignment="1">
      <alignment wrapText="1"/>
    </xf>
    <xf numFmtId="4" fontId="0" fillId="25" borderId="15" xfId="0" applyNumberFormat="1" applyFont="1" applyFill="1" applyBorder="1" applyAlignment="1">
      <alignment wrapText="1"/>
    </xf>
    <xf numFmtId="4" fontId="1" fillId="10" borderId="16" xfId="0" applyNumberFormat="1" applyFont="1" applyFill="1" applyBorder="1" applyAlignment="1">
      <alignment wrapText="1"/>
    </xf>
    <xf numFmtId="43" fontId="0" fillId="0" borderId="16" xfId="42" applyFont="1" applyFill="1" applyBorder="1" applyAlignment="1">
      <alignment horizontal="right" wrapText="1"/>
    </xf>
    <xf numFmtId="43" fontId="1" fillId="10" borderId="16" xfId="42" applyFont="1" applyFill="1" applyBorder="1" applyAlignment="1">
      <alignment horizontal="right" wrapText="1"/>
    </xf>
    <xf numFmtId="43" fontId="1" fillId="4" borderId="15" xfId="42" applyFont="1" applyFill="1" applyBorder="1" applyAlignment="1">
      <alignment horizontal="right" wrapText="1"/>
    </xf>
    <xf numFmtId="43" fontId="1" fillId="25" borderId="15" xfId="42" applyFont="1" applyFill="1" applyBorder="1" applyAlignment="1">
      <alignment horizontal="right" wrapText="1"/>
    </xf>
    <xf numFmtId="43" fontId="1" fillId="10" borderId="16" xfId="42" applyFont="1" applyFill="1" applyBorder="1" applyAlignment="1">
      <alignment horizontal="right" wrapText="1"/>
    </xf>
    <xf numFmtId="4" fontId="0" fillId="0" borderId="16" xfId="42" applyNumberFormat="1" applyFont="1" applyFill="1" applyBorder="1" applyAlignment="1">
      <alignment/>
    </xf>
    <xf numFmtId="4" fontId="0" fillId="0" borderId="16" xfId="42" applyNumberFormat="1" applyFont="1" applyFill="1" applyBorder="1" applyAlignment="1">
      <alignment horizontal="right"/>
    </xf>
    <xf numFmtId="4" fontId="0" fillId="0" borderId="16" xfId="42" applyNumberFormat="1" applyFont="1" applyFill="1" applyBorder="1" applyAlignment="1">
      <alignment wrapText="1"/>
    </xf>
    <xf numFmtId="43" fontId="0" fillId="25" borderId="15" xfId="42" applyFont="1" applyFill="1" applyBorder="1" applyAlignment="1">
      <alignment horizontal="right" wrapText="1"/>
    </xf>
    <xf numFmtId="4" fontId="1" fillId="10" borderId="16" xfId="0" applyNumberFormat="1" applyFont="1" applyFill="1" applyBorder="1" applyAlignment="1">
      <alignment wrapText="1"/>
    </xf>
    <xf numFmtId="4" fontId="0" fillId="0" borderId="16" xfId="42" applyNumberFormat="1" applyFont="1" applyFill="1" applyBorder="1" applyAlignment="1">
      <alignment horizontal="right" wrapText="1"/>
    </xf>
    <xf numFmtId="4" fontId="1" fillId="10" borderId="15" xfId="0" applyNumberFormat="1" applyFont="1" applyFill="1" applyBorder="1" applyAlignment="1">
      <alignment/>
    </xf>
    <xf numFmtId="4" fontId="0" fillId="25" borderId="15" xfId="0" applyNumberFormat="1" applyFont="1" applyFill="1" applyBorder="1" applyAlignment="1">
      <alignment/>
    </xf>
    <xf numFmtId="4" fontId="1" fillId="10" borderId="16" xfId="42" applyNumberFormat="1" applyFont="1" applyFill="1" applyBorder="1" applyAlignment="1">
      <alignment horizontal="right"/>
    </xf>
    <xf numFmtId="4" fontId="1" fillId="10" borderId="16" xfId="42" applyNumberFormat="1" applyFont="1" applyFill="1" applyBorder="1" applyAlignment="1">
      <alignment/>
    </xf>
    <xf numFmtId="4" fontId="0" fillId="0" borderId="16" xfId="42" applyNumberFormat="1" applyFont="1" applyFill="1" applyBorder="1" applyAlignment="1">
      <alignment/>
    </xf>
    <xf numFmtId="49" fontId="1" fillId="0" borderId="37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right"/>
    </xf>
    <xf numFmtId="4" fontId="1" fillId="10" borderId="15" xfId="42" applyNumberFormat="1" applyFont="1" applyFill="1" applyBorder="1" applyAlignment="1">
      <alignment horizontal="right"/>
    </xf>
    <xf numFmtId="4" fontId="0" fillId="0" borderId="19" xfId="42" applyNumberFormat="1" applyFont="1" applyFill="1" applyBorder="1" applyAlignment="1">
      <alignment horizontal="right"/>
    </xf>
    <xf numFmtId="4" fontId="1" fillId="10" borderId="15" xfId="42" applyNumberFormat="1" applyFont="1" applyFill="1" applyBorder="1" applyAlignment="1">
      <alignment/>
    </xf>
    <xf numFmtId="4" fontId="0" fillId="0" borderId="19" xfId="42" applyNumberFormat="1" applyFont="1" applyFill="1" applyBorder="1" applyAlignment="1">
      <alignment/>
    </xf>
    <xf numFmtId="4" fontId="1" fillId="10" borderId="34" xfId="42" applyNumberFormat="1" applyFont="1" applyFill="1" applyBorder="1" applyAlignment="1">
      <alignment/>
    </xf>
    <xf numFmtId="4" fontId="1" fillId="25" borderId="15" xfId="42" applyNumberFormat="1" applyFont="1" applyFill="1" applyBorder="1" applyAlignment="1">
      <alignment/>
    </xf>
    <xf numFmtId="4" fontId="0" fillId="25" borderId="15" xfId="42" applyNumberFormat="1" applyFont="1" applyFill="1" applyBorder="1" applyAlignment="1">
      <alignment/>
    </xf>
    <xf numFmtId="4" fontId="0" fillId="0" borderId="15" xfId="42" applyNumberFormat="1" applyFont="1" applyFill="1" applyBorder="1" applyAlignment="1">
      <alignment/>
    </xf>
    <xf numFmtId="4" fontId="0" fillId="0" borderId="21" xfId="42" applyNumberFormat="1" applyFont="1" applyFill="1" applyBorder="1" applyAlignment="1">
      <alignment/>
    </xf>
    <xf numFmtId="4" fontId="1" fillId="1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42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25" borderId="16" xfId="42" applyNumberFormat="1" applyFont="1" applyFill="1" applyBorder="1" applyAlignment="1">
      <alignment/>
    </xf>
    <xf numFmtId="4" fontId="1" fillId="24" borderId="16" xfId="42" applyNumberFormat="1" applyFont="1" applyFill="1" applyBorder="1" applyAlignment="1">
      <alignment horizontal="right"/>
    </xf>
    <xf numFmtId="4" fontId="1" fillId="24" borderId="16" xfId="42" applyNumberFormat="1" applyFont="1" applyFill="1" applyBorder="1" applyAlignment="1">
      <alignment/>
    </xf>
    <xf numFmtId="4" fontId="1" fillId="10" borderId="16" xfId="42" applyNumberFormat="1" applyFont="1" applyFill="1" applyBorder="1" applyAlignment="1">
      <alignment horizontal="right" wrapText="1"/>
    </xf>
    <xf numFmtId="4" fontId="1" fillId="4" borderId="15" xfId="0" applyNumberFormat="1" applyFont="1" applyFill="1" applyBorder="1" applyAlignment="1">
      <alignment wrapText="1"/>
    </xf>
    <xf numFmtId="4" fontId="1" fillId="1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1" fillId="10" borderId="34" xfId="0" applyNumberFormat="1" applyFont="1" applyFill="1" applyBorder="1" applyAlignment="1">
      <alignment/>
    </xf>
    <xf numFmtId="4" fontId="1" fillId="25" borderId="18" xfId="0" applyNumberFormat="1" applyFont="1" applyFill="1" applyBorder="1" applyAlignment="1">
      <alignment wrapText="1"/>
    </xf>
    <xf numFmtId="4" fontId="0" fillId="0" borderId="17" xfId="0" applyNumberFormat="1" applyFont="1" applyFill="1" applyBorder="1" applyAlignment="1">
      <alignment wrapText="1"/>
    </xf>
    <xf numFmtId="4" fontId="0" fillId="10" borderId="17" xfId="0" applyNumberFormat="1" applyFont="1" applyFill="1" applyBorder="1" applyAlignment="1">
      <alignment wrapText="1"/>
    </xf>
    <xf numFmtId="4" fontId="1" fillId="10" borderId="17" xfId="0" applyNumberFormat="1" applyFont="1" applyFill="1" applyBorder="1" applyAlignment="1">
      <alignment wrapText="1"/>
    </xf>
    <xf numFmtId="4" fontId="0" fillId="25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3" fontId="0" fillId="0" borderId="16" xfId="42" applyFont="1" applyFill="1" applyBorder="1" applyAlignment="1">
      <alignment horizontal="right"/>
    </xf>
    <xf numFmtId="4" fontId="1" fillId="24" borderId="16" xfId="0" applyNumberFormat="1" applyFont="1" applyFill="1" applyBorder="1" applyAlignment="1">
      <alignment/>
    </xf>
    <xf numFmtId="43" fontId="1" fillId="0" borderId="25" xfId="42" applyFont="1" applyFill="1" applyBorder="1" applyAlignment="1">
      <alignment horizontal="right"/>
    </xf>
    <xf numFmtId="2" fontId="0" fillId="25" borderId="31" xfId="0" applyNumberFormat="1" applyFont="1" applyFill="1" applyBorder="1" applyAlignment="1">
      <alignment/>
    </xf>
    <xf numFmtId="2" fontId="0" fillId="25" borderId="15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 horizontal="center" wrapText="1"/>
    </xf>
    <xf numFmtId="0" fontId="0" fillId="0" borderId="40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F1">
      <selection activeCell="L6" sqref="L6"/>
    </sheetView>
  </sheetViews>
  <sheetFormatPr defaultColWidth="9.00390625" defaultRowHeight="12.75"/>
  <cols>
    <col min="1" max="1" width="3.75390625" style="1" customWidth="1"/>
    <col min="2" max="2" width="6.125" style="2" customWidth="1"/>
    <col min="3" max="3" width="37.25390625" style="3" customWidth="1"/>
    <col min="4" max="5" width="10.125" style="3" customWidth="1"/>
    <col min="6" max="6" width="16.00390625" style="3" customWidth="1"/>
    <col min="7" max="7" width="15.875" style="3" customWidth="1"/>
    <col min="8" max="8" width="16.25390625" style="3" customWidth="1"/>
    <col min="9" max="9" width="15.625" style="3" customWidth="1"/>
    <col min="10" max="10" width="16.125" style="3" customWidth="1"/>
    <col min="11" max="11" width="18.625" style="3" customWidth="1"/>
    <col min="12" max="12" width="14.125" style="3" customWidth="1"/>
    <col min="13" max="13" width="10.625" style="3" customWidth="1"/>
    <col min="14" max="16384" width="9.125" style="3" customWidth="1"/>
  </cols>
  <sheetData>
    <row r="1" spans="9:11" ht="12.75">
      <c r="I1" s="59"/>
      <c r="K1" s="117" t="s">
        <v>147</v>
      </c>
    </row>
    <row r="2" spans="9:11" ht="12.75">
      <c r="I2" s="60"/>
      <c r="K2" s="118" t="s">
        <v>198</v>
      </c>
    </row>
    <row r="3" spans="9:11" ht="12.75">
      <c r="I3" s="59"/>
      <c r="K3" s="117" t="s">
        <v>146</v>
      </c>
    </row>
    <row r="4" spans="3:11" ht="12.75" customHeight="1">
      <c r="C4" s="5"/>
      <c r="I4" s="59"/>
      <c r="K4" s="117" t="s">
        <v>199</v>
      </c>
    </row>
    <row r="5" spans="3:11" ht="12.75" customHeight="1">
      <c r="C5" s="5"/>
      <c r="I5" s="59"/>
      <c r="K5" s="59"/>
    </row>
    <row r="6" spans="3:11" ht="18">
      <c r="C6" s="5" t="s">
        <v>196</v>
      </c>
      <c r="I6" s="59"/>
      <c r="K6" s="4"/>
    </row>
    <row r="7" spans="3:11" ht="18">
      <c r="C7" s="5"/>
      <c r="I7" s="59"/>
      <c r="K7" s="4"/>
    </row>
    <row r="8" spans="3:9" ht="12.75" customHeight="1" thickBot="1">
      <c r="C8" s="5"/>
      <c r="I8" s="4"/>
    </row>
    <row r="9" spans="1:13" s="6" customFormat="1" ht="12.75" customHeight="1">
      <c r="A9" s="216" t="s">
        <v>0</v>
      </c>
      <c r="B9" s="219" t="s">
        <v>197</v>
      </c>
      <c r="C9" s="215" t="s">
        <v>1</v>
      </c>
      <c r="D9" s="215" t="s">
        <v>193</v>
      </c>
      <c r="E9" s="215" t="s">
        <v>148</v>
      </c>
      <c r="F9" s="214" t="s">
        <v>149</v>
      </c>
      <c r="G9" s="214"/>
      <c r="H9" s="214"/>
      <c r="I9" s="214"/>
      <c r="J9" s="214"/>
      <c r="K9" s="214"/>
      <c r="L9" s="214"/>
      <c r="M9" s="194" t="s">
        <v>163</v>
      </c>
    </row>
    <row r="10" spans="1:13" s="6" customFormat="1" ht="12.75">
      <c r="A10" s="217"/>
      <c r="B10" s="220"/>
      <c r="C10" s="222"/>
      <c r="D10" s="222"/>
      <c r="E10" s="209"/>
      <c r="F10" s="197" t="s">
        <v>135</v>
      </c>
      <c r="G10" s="200" t="s">
        <v>2</v>
      </c>
      <c r="H10" s="201"/>
      <c r="I10" s="201"/>
      <c r="J10" s="202"/>
      <c r="K10" s="208" t="s">
        <v>156</v>
      </c>
      <c r="L10" s="211" t="s">
        <v>157</v>
      </c>
      <c r="M10" s="195"/>
    </row>
    <row r="11" spans="1:13" s="6" customFormat="1" ht="12.75" customHeight="1">
      <c r="A11" s="217"/>
      <c r="B11" s="220"/>
      <c r="C11" s="222"/>
      <c r="D11" s="222"/>
      <c r="E11" s="209"/>
      <c r="F11" s="198"/>
      <c r="G11" s="203" t="s">
        <v>3</v>
      </c>
      <c r="H11" s="205" t="s">
        <v>4</v>
      </c>
      <c r="I11" s="206"/>
      <c r="J11" s="207"/>
      <c r="K11" s="209"/>
      <c r="L11" s="212"/>
      <c r="M11" s="195"/>
    </row>
    <row r="12" spans="1:13" s="6" customFormat="1" ht="29.25" customHeight="1" thickBot="1">
      <c r="A12" s="218"/>
      <c r="B12" s="221"/>
      <c r="C12" s="210"/>
      <c r="D12" s="223"/>
      <c r="E12" s="210"/>
      <c r="F12" s="199"/>
      <c r="G12" s="204"/>
      <c r="H12" s="7" t="s">
        <v>5</v>
      </c>
      <c r="I12" s="8" t="s">
        <v>6</v>
      </c>
      <c r="J12" s="9" t="s">
        <v>7</v>
      </c>
      <c r="K12" s="210"/>
      <c r="L12" s="213"/>
      <c r="M12" s="196"/>
    </row>
    <row r="13" spans="1:13" s="15" customFormat="1" ht="13.5" thickBot="1">
      <c r="A13" s="10" t="s">
        <v>8</v>
      </c>
      <c r="B13" s="11" t="s">
        <v>9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3">
        <v>12</v>
      </c>
      <c r="M13" s="14">
        <v>13</v>
      </c>
    </row>
    <row r="14" spans="1:13" s="1" customFormat="1" ht="12.75">
      <c r="A14" s="82" t="s">
        <v>10</v>
      </c>
      <c r="B14" s="83"/>
      <c r="C14" s="84" t="s">
        <v>11</v>
      </c>
      <c r="D14" s="85">
        <f aca="true" t="shared" si="0" ref="D14:I14">D15+D16+D17</f>
        <v>216244</v>
      </c>
      <c r="E14" s="85">
        <f>E15+E16+E17+E18</f>
        <v>223731</v>
      </c>
      <c r="F14" s="177">
        <f>F15+F16+F17+F18</f>
        <v>220453.81</v>
      </c>
      <c r="G14" s="177">
        <f>G15+G16+G17+G18</f>
        <v>171654.57</v>
      </c>
      <c r="H14" s="85">
        <f t="shared" si="0"/>
        <v>0</v>
      </c>
      <c r="I14" s="85">
        <f t="shared" si="0"/>
        <v>0</v>
      </c>
      <c r="J14" s="177">
        <f>J15</f>
        <v>158654.07</v>
      </c>
      <c r="K14" s="143">
        <f>K15+K16+K17</f>
        <v>48799.24</v>
      </c>
      <c r="L14" s="177">
        <f>L15+L16+L17+L18</f>
        <v>7485.39</v>
      </c>
      <c r="M14" s="86">
        <f>F14/E14*100</f>
        <v>98.53520969378405</v>
      </c>
    </row>
    <row r="15" spans="1:13" s="1" customFormat="1" ht="12.75">
      <c r="A15" s="137"/>
      <c r="B15" s="124" t="s">
        <v>181</v>
      </c>
      <c r="C15" s="135" t="s">
        <v>182</v>
      </c>
      <c r="D15" s="136">
        <v>160000</v>
      </c>
      <c r="E15" s="136">
        <v>160000</v>
      </c>
      <c r="F15" s="149">
        <v>158654.07</v>
      </c>
      <c r="G15" s="141">
        <f>F15-K15</f>
        <v>158654.07</v>
      </c>
      <c r="H15" s="138"/>
      <c r="I15" s="144"/>
      <c r="J15" s="139">
        <v>158654.07</v>
      </c>
      <c r="K15" s="149"/>
      <c r="L15" s="181"/>
      <c r="M15" s="71">
        <f aca="true" t="shared" si="1" ref="M15:M83">F15/E15*100</f>
        <v>99.15879375</v>
      </c>
    </row>
    <row r="16" spans="1:13" ht="15.75" customHeight="1">
      <c r="A16" s="61"/>
      <c r="B16" s="20" t="s">
        <v>12</v>
      </c>
      <c r="C16" s="18" t="s">
        <v>13</v>
      </c>
      <c r="D16" s="21">
        <v>50000</v>
      </c>
      <c r="E16" s="21">
        <v>50000</v>
      </c>
      <c r="F16" s="141">
        <v>48799.24</v>
      </c>
      <c r="G16" s="141">
        <f>F16-K16</f>
        <v>0</v>
      </c>
      <c r="H16" s="74"/>
      <c r="I16" s="141"/>
      <c r="J16" s="21"/>
      <c r="K16" s="141">
        <v>48799.24</v>
      </c>
      <c r="L16" s="182">
        <v>0</v>
      </c>
      <c r="M16" s="71">
        <f t="shared" si="1"/>
        <v>97.59848</v>
      </c>
    </row>
    <row r="17" spans="1:13" ht="12.75">
      <c r="A17" s="61" t="s">
        <v>14</v>
      </c>
      <c r="B17" s="20" t="s">
        <v>15</v>
      </c>
      <c r="C17" s="23" t="s">
        <v>16</v>
      </c>
      <c r="D17" s="21">
        <v>6244</v>
      </c>
      <c r="E17" s="21">
        <v>6244</v>
      </c>
      <c r="F17" s="141">
        <v>5515.11</v>
      </c>
      <c r="G17" s="141">
        <f>F17-K17</f>
        <v>5515.11</v>
      </c>
      <c r="H17" s="74"/>
      <c r="I17" s="141"/>
      <c r="J17" s="21"/>
      <c r="K17" s="141"/>
      <c r="L17" s="182"/>
      <c r="M17" s="71">
        <f t="shared" si="1"/>
        <v>88.32655349135169</v>
      </c>
    </row>
    <row r="18" spans="1:13" ht="12.75">
      <c r="A18" s="61"/>
      <c r="B18" s="24" t="s">
        <v>160</v>
      </c>
      <c r="C18" s="23" t="s">
        <v>46</v>
      </c>
      <c r="D18" s="21"/>
      <c r="E18" s="21">
        <v>7487</v>
      </c>
      <c r="F18" s="141">
        <v>7485.39</v>
      </c>
      <c r="G18" s="141">
        <f>F18-K18</f>
        <v>7485.39</v>
      </c>
      <c r="H18" s="74"/>
      <c r="I18" s="141"/>
      <c r="J18" s="21"/>
      <c r="K18" s="141"/>
      <c r="L18" s="182">
        <v>7485.39</v>
      </c>
      <c r="M18" s="193">
        <f t="shared" si="1"/>
        <v>99.97849605983706</v>
      </c>
    </row>
    <row r="19" spans="1:13" ht="25.5">
      <c r="A19" s="91" t="s">
        <v>168</v>
      </c>
      <c r="B19" s="102"/>
      <c r="C19" s="133" t="s">
        <v>169</v>
      </c>
      <c r="D19" s="131">
        <f>D20</f>
        <v>1111009</v>
      </c>
      <c r="E19" s="131">
        <f>E20</f>
        <v>1111009</v>
      </c>
      <c r="F19" s="150">
        <f>F20</f>
        <v>1000982.72</v>
      </c>
      <c r="G19" s="150">
        <f>G20</f>
        <v>1000982.72</v>
      </c>
      <c r="H19" s="132"/>
      <c r="I19" s="145"/>
      <c r="J19" s="131"/>
      <c r="K19" s="119"/>
      <c r="L19" s="183"/>
      <c r="M19" s="86">
        <f>F19/E19*100</f>
        <v>90.09672468899892</v>
      </c>
    </row>
    <row r="20" spans="1:13" ht="12.75">
      <c r="A20" s="61"/>
      <c r="B20" s="24" t="s">
        <v>170</v>
      </c>
      <c r="C20" s="23" t="s">
        <v>171</v>
      </c>
      <c r="D20" s="21">
        <v>1111009</v>
      </c>
      <c r="E20" s="21">
        <v>1111009</v>
      </c>
      <c r="F20" s="141">
        <v>1000982.72</v>
      </c>
      <c r="G20" s="141">
        <f>F20-K20</f>
        <v>1000982.72</v>
      </c>
      <c r="H20" s="74"/>
      <c r="I20" s="141"/>
      <c r="J20" s="21"/>
      <c r="K20" s="74"/>
      <c r="L20" s="182"/>
      <c r="M20" s="86">
        <f>F20/E20*100</f>
        <v>90.09672468899892</v>
      </c>
    </row>
    <row r="21" spans="1:13" s="1" customFormat="1" ht="12.75">
      <c r="A21" s="91" t="s">
        <v>17</v>
      </c>
      <c r="B21" s="92"/>
      <c r="C21" s="89" t="s">
        <v>18</v>
      </c>
      <c r="D21" s="93">
        <f>D22+D23+D24</f>
        <v>16304750</v>
      </c>
      <c r="E21" s="93">
        <f>E22+E23+E24</f>
        <v>15780303</v>
      </c>
      <c r="F21" s="140">
        <f>F22+F23+F24</f>
        <v>10402336.79</v>
      </c>
      <c r="G21" s="140">
        <f>G22+G23+G24</f>
        <v>5861226.849999999</v>
      </c>
      <c r="H21" s="140">
        <f>H22+H23</f>
        <v>0</v>
      </c>
      <c r="I21" s="140">
        <f>I22+I23</f>
        <v>0</v>
      </c>
      <c r="J21" s="140">
        <f>J22+J23</f>
        <v>1908552</v>
      </c>
      <c r="K21" s="140">
        <f>K22+K23+K24</f>
        <v>4541109.94</v>
      </c>
      <c r="L21" s="140">
        <f>L22+L23</f>
        <v>0</v>
      </c>
      <c r="M21" s="90">
        <f t="shared" si="1"/>
        <v>65.91975318851608</v>
      </c>
    </row>
    <row r="22" spans="1:13" ht="12.75">
      <c r="A22" s="61" t="s">
        <v>14</v>
      </c>
      <c r="B22" s="24" t="s">
        <v>19</v>
      </c>
      <c r="C22" s="23" t="s">
        <v>20</v>
      </c>
      <c r="D22" s="21">
        <v>2100000</v>
      </c>
      <c r="E22" s="21">
        <v>1950000</v>
      </c>
      <c r="F22" s="141">
        <v>1908552</v>
      </c>
      <c r="G22" s="141">
        <f>F22-K22</f>
        <v>1908552</v>
      </c>
      <c r="H22" s="74"/>
      <c r="I22" s="141"/>
      <c r="J22" s="141">
        <v>1908552</v>
      </c>
      <c r="K22" s="74"/>
      <c r="L22" s="182"/>
      <c r="M22" s="71">
        <f t="shared" si="1"/>
        <v>97.87446153846155</v>
      </c>
    </row>
    <row r="23" spans="1:13" ht="12.75">
      <c r="A23" s="61" t="s">
        <v>14</v>
      </c>
      <c r="B23" s="24" t="s">
        <v>21</v>
      </c>
      <c r="C23" s="23" t="s">
        <v>22</v>
      </c>
      <c r="D23" s="21">
        <v>14204750</v>
      </c>
      <c r="E23" s="21">
        <v>13813223</v>
      </c>
      <c r="F23" s="141">
        <v>8493184.79</v>
      </c>
      <c r="G23" s="141">
        <f>F23-K23</f>
        <v>3952674.8499999987</v>
      </c>
      <c r="H23" s="141"/>
      <c r="I23" s="151">
        <v>0</v>
      </c>
      <c r="J23" s="74"/>
      <c r="K23" s="141">
        <v>4540509.94</v>
      </c>
      <c r="L23" s="182"/>
      <c r="M23" s="71">
        <f t="shared" si="1"/>
        <v>61.485902240194044</v>
      </c>
    </row>
    <row r="24" spans="1:13" ht="12.75">
      <c r="A24" s="61"/>
      <c r="B24" s="24" t="s">
        <v>194</v>
      </c>
      <c r="C24" s="23" t="s">
        <v>195</v>
      </c>
      <c r="D24" s="21"/>
      <c r="E24" s="21">
        <v>17080</v>
      </c>
      <c r="F24" s="141">
        <v>600</v>
      </c>
      <c r="G24" s="141">
        <f>F24-K24</f>
        <v>0</v>
      </c>
      <c r="H24" s="141"/>
      <c r="I24" s="151"/>
      <c r="J24" s="74"/>
      <c r="K24" s="141">
        <v>600</v>
      </c>
      <c r="L24" s="182"/>
      <c r="M24" s="192">
        <f t="shared" si="1"/>
        <v>3.51288056206089</v>
      </c>
    </row>
    <row r="25" spans="1:13" s="1" customFormat="1" ht="12.75">
      <c r="A25" s="91" t="s">
        <v>23</v>
      </c>
      <c r="B25" s="92"/>
      <c r="C25" s="89" t="s">
        <v>24</v>
      </c>
      <c r="D25" s="93">
        <f>D26+D27</f>
        <v>10468000</v>
      </c>
      <c r="E25" s="93">
        <f>E26+E27</f>
        <v>13995898</v>
      </c>
      <c r="F25" s="142">
        <f>F26+F27</f>
        <v>11141387.6</v>
      </c>
      <c r="G25" s="142">
        <f>G26+G27</f>
        <v>1199026.6799999997</v>
      </c>
      <c r="H25" s="94"/>
      <c r="I25" s="142"/>
      <c r="J25" s="94"/>
      <c r="K25" s="142">
        <f>K26+K27</f>
        <v>9942360.92</v>
      </c>
      <c r="L25" s="184"/>
      <c r="M25" s="90">
        <f t="shared" si="1"/>
        <v>79.60466416660081</v>
      </c>
    </row>
    <row r="26" spans="1:13" ht="25.5">
      <c r="A26" s="61" t="s">
        <v>14</v>
      </c>
      <c r="B26" s="24" t="s">
        <v>25</v>
      </c>
      <c r="C26" s="23" t="s">
        <v>26</v>
      </c>
      <c r="D26" s="21">
        <v>6748000</v>
      </c>
      <c r="E26" s="21">
        <v>8649827</v>
      </c>
      <c r="F26" s="141">
        <v>6417272.26</v>
      </c>
      <c r="G26" s="141">
        <f>F26-K26</f>
        <v>119099.08999999985</v>
      </c>
      <c r="H26" s="74"/>
      <c r="I26" s="141"/>
      <c r="J26" s="21"/>
      <c r="K26" s="141">
        <v>6298173.17</v>
      </c>
      <c r="L26" s="182"/>
      <c r="M26" s="71">
        <f t="shared" si="1"/>
        <v>74.18960240476486</v>
      </c>
    </row>
    <row r="27" spans="1:13" ht="12.75">
      <c r="A27" s="61" t="s">
        <v>14</v>
      </c>
      <c r="B27" s="24" t="s">
        <v>27</v>
      </c>
      <c r="C27" s="23" t="s">
        <v>28</v>
      </c>
      <c r="D27" s="21">
        <v>3720000</v>
      </c>
      <c r="E27" s="21">
        <v>5346071</v>
      </c>
      <c r="F27" s="141">
        <v>4724115.34</v>
      </c>
      <c r="G27" s="141">
        <f>F27-K27</f>
        <v>1079927.5899999999</v>
      </c>
      <c r="H27" s="74"/>
      <c r="I27" s="141"/>
      <c r="J27" s="21"/>
      <c r="K27" s="141">
        <v>3644187.75</v>
      </c>
      <c r="L27" s="182"/>
      <c r="M27" s="71">
        <f t="shared" si="1"/>
        <v>88.36611672385196</v>
      </c>
    </row>
    <row r="28" spans="1:13" s="1" customFormat="1" ht="12.75">
      <c r="A28" s="91" t="s">
        <v>29</v>
      </c>
      <c r="B28" s="92"/>
      <c r="C28" s="89" t="s">
        <v>30</v>
      </c>
      <c r="D28" s="93">
        <f aca="true" t="shared" si="2" ref="D28:I28">D29+D30+D31</f>
        <v>1685071</v>
      </c>
      <c r="E28" s="93">
        <f>E29+E30+E31+E32</f>
        <v>674071</v>
      </c>
      <c r="F28" s="142">
        <f>F29+F30+F31+F32</f>
        <v>428454.13</v>
      </c>
      <c r="G28" s="142">
        <f>G29+G30+G31+G32</f>
        <v>394054.13</v>
      </c>
      <c r="H28" s="142">
        <f t="shared" si="2"/>
        <v>27550</v>
      </c>
      <c r="I28" s="176">
        <f t="shared" si="2"/>
        <v>716.26</v>
      </c>
      <c r="J28" s="93"/>
      <c r="K28" s="142">
        <f>K29+K30+K31+K32</f>
        <v>34400</v>
      </c>
      <c r="L28" s="184"/>
      <c r="M28" s="90">
        <f t="shared" si="1"/>
        <v>63.56216629998917</v>
      </c>
    </row>
    <row r="29" spans="1:13" ht="12.75">
      <c r="A29" s="61" t="s">
        <v>14</v>
      </c>
      <c r="B29" s="24" t="s">
        <v>31</v>
      </c>
      <c r="C29" s="23" t="s">
        <v>32</v>
      </c>
      <c r="D29" s="21">
        <v>1327971</v>
      </c>
      <c r="E29" s="21">
        <v>327971</v>
      </c>
      <c r="F29" s="141">
        <v>133945.78</v>
      </c>
      <c r="G29" s="141">
        <f>F29-K29</f>
        <v>109545.78</v>
      </c>
      <c r="H29" s="141">
        <v>7550</v>
      </c>
      <c r="I29" s="151">
        <v>716.26</v>
      </c>
      <c r="J29" s="21"/>
      <c r="K29" s="141">
        <v>24400</v>
      </c>
      <c r="L29" s="182"/>
      <c r="M29" s="71">
        <f t="shared" si="1"/>
        <v>40.840738967774584</v>
      </c>
    </row>
    <row r="30" spans="1:13" ht="12.75">
      <c r="A30" s="61" t="s">
        <v>14</v>
      </c>
      <c r="B30" s="24" t="s">
        <v>33</v>
      </c>
      <c r="C30" s="23" t="s">
        <v>34</v>
      </c>
      <c r="D30" s="21">
        <v>320000</v>
      </c>
      <c r="E30" s="21">
        <v>180000</v>
      </c>
      <c r="F30" s="141">
        <v>142976.04</v>
      </c>
      <c r="G30" s="141">
        <f>F30-K30</f>
        <v>142976.04</v>
      </c>
      <c r="H30" s="151">
        <v>0</v>
      </c>
      <c r="I30" s="151">
        <v>0</v>
      </c>
      <c r="J30" s="21"/>
      <c r="K30" s="74"/>
      <c r="L30" s="182"/>
      <c r="M30" s="71">
        <f t="shared" si="1"/>
        <v>79.43113333333334</v>
      </c>
    </row>
    <row r="31" spans="1:13" ht="12.75">
      <c r="A31" s="61" t="s">
        <v>14</v>
      </c>
      <c r="B31" s="24" t="s">
        <v>35</v>
      </c>
      <c r="C31" s="23" t="s">
        <v>36</v>
      </c>
      <c r="D31" s="21">
        <v>37100</v>
      </c>
      <c r="E31" s="21">
        <v>156100</v>
      </c>
      <c r="F31" s="141">
        <v>141532.31</v>
      </c>
      <c r="G31" s="141">
        <f>F31-K31</f>
        <v>141532.31</v>
      </c>
      <c r="H31" s="141">
        <v>20000</v>
      </c>
      <c r="I31" s="141">
        <v>0</v>
      </c>
      <c r="J31" s="21"/>
      <c r="K31" s="74"/>
      <c r="L31" s="182"/>
      <c r="M31" s="71">
        <f t="shared" si="1"/>
        <v>90.6677194106342</v>
      </c>
    </row>
    <row r="32" spans="1:13" ht="12.75">
      <c r="A32" s="61"/>
      <c r="B32" s="24" t="s">
        <v>185</v>
      </c>
      <c r="C32" s="23" t="s">
        <v>46</v>
      </c>
      <c r="D32" s="21"/>
      <c r="E32" s="21">
        <v>10000</v>
      </c>
      <c r="F32" s="141">
        <v>10000</v>
      </c>
      <c r="G32" s="141">
        <f>F32-K32</f>
        <v>0</v>
      </c>
      <c r="H32" s="141"/>
      <c r="I32" s="141"/>
      <c r="J32" s="21"/>
      <c r="K32" s="141">
        <v>10000</v>
      </c>
      <c r="L32" s="182"/>
      <c r="M32" s="71">
        <f t="shared" si="1"/>
        <v>100</v>
      </c>
    </row>
    <row r="33" spans="1:13" s="1" customFormat="1" ht="12.75">
      <c r="A33" s="91" t="s">
        <v>37</v>
      </c>
      <c r="B33" s="92"/>
      <c r="C33" s="89" t="s">
        <v>38</v>
      </c>
      <c r="D33" s="93">
        <f>D34+D35+D36+D37+D38</f>
        <v>6661456</v>
      </c>
      <c r="E33" s="93">
        <f aca="true" t="shared" si="3" ref="E33:L33">E34+E35+E36+E37+E38</f>
        <v>6890944</v>
      </c>
      <c r="F33" s="142">
        <f t="shared" si="3"/>
        <v>6297510.109999999</v>
      </c>
      <c r="G33" s="142">
        <f t="shared" si="3"/>
        <v>6211378.109999999</v>
      </c>
      <c r="H33" s="142">
        <f t="shared" si="3"/>
        <v>3910786.85</v>
      </c>
      <c r="I33" s="142">
        <f t="shared" si="3"/>
        <v>618164.09</v>
      </c>
      <c r="J33" s="93">
        <f t="shared" si="3"/>
        <v>0</v>
      </c>
      <c r="K33" s="142">
        <f t="shared" si="3"/>
        <v>86132</v>
      </c>
      <c r="L33" s="140">
        <f t="shared" si="3"/>
        <v>59033</v>
      </c>
      <c r="M33" s="90">
        <f t="shared" si="1"/>
        <v>91.38820617320354</v>
      </c>
    </row>
    <row r="34" spans="1:13" ht="12.75">
      <c r="A34" s="61" t="s">
        <v>14</v>
      </c>
      <c r="B34" s="24" t="s">
        <v>39</v>
      </c>
      <c r="C34" s="23" t="s">
        <v>40</v>
      </c>
      <c r="D34" s="21">
        <v>59033</v>
      </c>
      <c r="E34" s="21">
        <v>59033</v>
      </c>
      <c r="F34" s="141">
        <v>59033</v>
      </c>
      <c r="G34" s="141">
        <f>F34-K34</f>
        <v>59033</v>
      </c>
      <c r="H34" s="141">
        <v>47898</v>
      </c>
      <c r="I34" s="141">
        <v>9365</v>
      </c>
      <c r="J34" s="21"/>
      <c r="K34" s="151">
        <v>0</v>
      </c>
      <c r="L34" s="182">
        <v>59033</v>
      </c>
      <c r="M34" s="71">
        <f t="shared" si="1"/>
        <v>100</v>
      </c>
    </row>
    <row r="35" spans="1:13" ht="12.75">
      <c r="A35" s="61" t="s">
        <v>14</v>
      </c>
      <c r="B35" s="24" t="s">
        <v>41</v>
      </c>
      <c r="C35" s="23" t="s">
        <v>42</v>
      </c>
      <c r="D35" s="21">
        <v>303208</v>
      </c>
      <c r="E35" s="21">
        <v>256208</v>
      </c>
      <c r="F35" s="141">
        <v>226949.06</v>
      </c>
      <c r="G35" s="141">
        <f>F35-K35</f>
        <v>226949.06</v>
      </c>
      <c r="H35" s="141">
        <v>0</v>
      </c>
      <c r="I35" s="141"/>
      <c r="J35" s="21"/>
      <c r="K35" s="141"/>
      <c r="L35" s="182"/>
      <c r="M35" s="71">
        <f t="shared" si="1"/>
        <v>88.5800053081871</v>
      </c>
    </row>
    <row r="36" spans="1:13" ht="12.75">
      <c r="A36" s="61" t="s">
        <v>14</v>
      </c>
      <c r="B36" s="24" t="s">
        <v>43</v>
      </c>
      <c r="C36" s="23" t="s">
        <v>44</v>
      </c>
      <c r="D36" s="25">
        <v>5895695</v>
      </c>
      <c r="E36" s="25">
        <v>6159183</v>
      </c>
      <c r="F36" s="148">
        <v>5647942.7</v>
      </c>
      <c r="G36" s="147">
        <f>F36-K36</f>
        <v>5561810.7</v>
      </c>
      <c r="H36" s="146">
        <v>3829563.85</v>
      </c>
      <c r="I36" s="147">
        <v>608799.09</v>
      </c>
      <c r="J36" s="25"/>
      <c r="K36" s="147">
        <v>86132</v>
      </c>
      <c r="L36" s="179"/>
      <c r="M36" s="71">
        <f t="shared" si="1"/>
        <v>91.69954359206407</v>
      </c>
    </row>
    <row r="37" spans="1:13" ht="25.5">
      <c r="A37" s="61" t="s">
        <v>14</v>
      </c>
      <c r="B37" s="24" t="s">
        <v>150</v>
      </c>
      <c r="C37" s="23" t="s">
        <v>151</v>
      </c>
      <c r="D37" s="25">
        <v>251000</v>
      </c>
      <c r="E37" s="25">
        <v>264000</v>
      </c>
      <c r="F37" s="141">
        <v>236766.35</v>
      </c>
      <c r="G37" s="141">
        <f>F37-K37</f>
        <v>236766.35</v>
      </c>
      <c r="H37" s="147">
        <v>33325</v>
      </c>
      <c r="I37" s="75"/>
      <c r="J37" s="25"/>
      <c r="K37" s="75"/>
      <c r="L37" s="179"/>
      <c r="M37" s="71">
        <f t="shared" si="1"/>
        <v>89.68422348484849</v>
      </c>
    </row>
    <row r="38" spans="1:13" ht="12.75">
      <c r="A38" s="61"/>
      <c r="B38" s="24" t="s">
        <v>45</v>
      </c>
      <c r="C38" s="23" t="s">
        <v>46</v>
      </c>
      <c r="D38" s="25">
        <v>152520</v>
      </c>
      <c r="E38" s="25">
        <v>152520</v>
      </c>
      <c r="F38" s="141">
        <v>126819</v>
      </c>
      <c r="G38" s="141">
        <f>F38-K38</f>
        <v>126819</v>
      </c>
      <c r="H38" s="75"/>
      <c r="I38" s="75"/>
      <c r="J38" s="25"/>
      <c r="K38" s="75"/>
      <c r="L38" s="26"/>
      <c r="M38" s="71">
        <f t="shared" si="1"/>
        <v>83.14909520062943</v>
      </c>
    </row>
    <row r="39" spans="1:13" s="1" customFormat="1" ht="36">
      <c r="A39" s="87" t="s">
        <v>140</v>
      </c>
      <c r="B39" s="88"/>
      <c r="C39" s="95" t="s">
        <v>47</v>
      </c>
      <c r="D39" s="96">
        <f>D40</f>
        <v>2452</v>
      </c>
      <c r="E39" s="96">
        <f aca="true" t="shared" si="4" ref="E39:L39">E40+E41</f>
        <v>19659</v>
      </c>
      <c r="F39" s="152">
        <f t="shared" si="4"/>
        <v>19629.6</v>
      </c>
      <c r="G39" s="152">
        <f t="shared" si="4"/>
        <v>19629.6</v>
      </c>
      <c r="H39" s="152">
        <f t="shared" si="4"/>
        <v>7376</v>
      </c>
      <c r="I39" s="152">
        <f t="shared" si="4"/>
        <v>631.46</v>
      </c>
      <c r="J39" s="152">
        <f t="shared" si="4"/>
        <v>0</v>
      </c>
      <c r="K39" s="152">
        <f t="shared" si="4"/>
        <v>0</v>
      </c>
      <c r="L39" s="152">
        <f t="shared" si="4"/>
        <v>19629.6</v>
      </c>
      <c r="M39" s="101">
        <f t="shared" si="1"/>
        <v>99.85045017549213</v>
      </c>
    </row>
    <row r="40" spans="1:13" ht="25.5">
      <c r="A40" s="61" t="s">
        <v>14</v>
      </c>
      <c r="B40" s="24" t="s">
        <v>48</v>
      </c>
      <c r="C40" s="23" t="s">
        <v>49</v>
      </c>
      <c r="D40" s="25">
        <v>2452</v>
      </c>
      <c r="E40" s="134">
        <v>2452</v>
      </c>
      <c r="F40" s="153">
        <v>2450.92</v>
      </c>
      <c r="G40" s="141">
        <f>F40-K40</f>
        <v>2450.92</v>
      </c>
      <c r="H40" s="153">
        <v>2085</v>
      </c>
      <c r="I40" s="153">
        <v>365.92</v>
      </c>
      <c r="J40" s="134">
        <f>J42</f>
        <v>0</v>
      </c>
      <c r="K40" s="120">
        <f>K42</f>
        <v>0</v>
      </c>
      <c r="L40" s="153">
        <v>2450.92</v>
      </c>
      <c r="M40" s="71">
        <f t="shared" si="1"/>
        <v>99.95595432300163</v>
      </c>
    </row>
    <row r="41" spans="1:13" ht="15.75" customHeight="1">
      <c r="A41" s="157"/>
      <c r="B41" s="158" t="s">
        <v>186</v>
      </c>
      <c r="C41" s="23" t="s">
        <v>192</v>
      </c>
      <c r="D41" s="25"/>
      <c r="E41" s="134">
        <v>17207</v>
      </c>
      <c r="F41" s="153">
        <v>17178.68</v>
      </c>
      <c r="G41" s="141">
        <f>F41-K41</f>
        <v>17178.68</v>
      </c>
      <c r="H41" s="153">
        <v>5291</v>
      </c>
      <c r="I41" s="153">
        <v>265.54</v>
      </c>
      <c r="J41" s="134"/>
      <c r="K41" s="120"/>
      <c r="L41" s="185">
        <v>17178.68</v>
      </c>
      <c r="M41" s="101">
        <f t="shared" si="1"/>
        <v>99.83541581914336</v>
      </c>
    </row>
    <row r="42" spans="1:13" s="1" customFormat="1" ht="12.75">
      <c r="A42" s="97" t="s">
        <v>50</v>
      </c>
      <c r="B42" s="92"/>
      <c r="C42" s="89" t="s">
        <v>51</v>
      </c>
      <c r="D42" s="98">
        <f>SUM(D43)</f>
        <v>700</v>
      </c>
      <c r="E42" s="98">
        <f>E43</f>
        <v>700</v>
      </c>
      <c r="F42" s="154">
        <f>F43</f>
        <v>687.98</v>
      </c>
      <c r="G42" s="154">
        <f>G43</f>
        <v>687.98</v>
      </c>
      <c r="H42" s="99"/>
      <c r="I42" s="99"/>
      <c r="J42" s="98"/>
      <c r="K42" s="99"/>
      <c r="L42" s="100">
        <f>L43</f>
        <v>0</v>
      </c>
      <c r="M42" s="101">
        <f t="shared" si="1"/>
        <v>98.28285714285715</v>
      </c>
    </row>
    <row r="43" spans="1:13" ht="12.75">
      <c r="A43" s="19" t="s">
        <v>14</v>
      </c>
      <c r="B43" s="24" t="s">
        <v>52</v>
      </c>
      <c r="C43" s="23" t="s">
        <v>53</v>
      </c>
      <c r="D43" s="25">
        <v>700</v>
      </c>
      <c r="E43" s="25">
        <v>700</v>
      </c>
      <c r="F43" s="141">
        <v>687.98</v>
      </c>
      <c r="G43" s="141">
        <f>F43-K43</f>
        <v>687.98</v>
      </c>
      <c r="H43" s="75"/>
      <c r="I43" s="75"/>
      <c r="J43" s="25"/>
      <c r="K43" s="156">
        <v>0</v>
      </c>
      <c r="L43" s="26"/>
      <c r="M43" s="22">
        <f t="shared" si="1"/>
        <v>98.28285714285715</v>
      </c>
    </row>
    <row r="44" spans="1:13" s="1" customFormat="1" ht="25.5">
      <c r="A44" s="97" t="s">
        <v>54</v>
      </c>
      <c r="B44" s="92"/>
      <c r="C44" s="89" t="s">
        <v>55</v>
      </c>
      <c r="D44" s="98">
        <f>SUM(D45:D51)</f>
        <v>1040901</v>
      </c>
      <c r="E44" s="98">
        <f>SUM(E45:E51)</f>
        <v>1449872</v>
      </c>
      <c r="F44" s="154">
        <f>SUM(F45:F51)</f>
        <v>1178405.46</v>
      </c>
      <c r="G44" s="154">
        <f>SUM(G45:G51)</f>
        <v>890972.75</v>
      </c>
      <c r="H44" s="155">
        <f>SUM(H45:H51)</f>
        <v>442518.67</v>
      </c>
      <c r="I44" s="155">
        <f>I45+I47+I48+I49+I51</f>
        <v>78069.42</v>
      </c>
      <c r="J44" s="154">
        <f>SUM(J45:J51)</f>
        <v>0</v>
      </c>
      <c r="K44" s="154">
        <f>K45+K46+K47+K48+K49+K51</f>
        <v>287432.70999999996</v>
      </c>
      <c r="L44" s="155">
        <f>L45+L47+L48+L51</f>
        <v>400</v>
      </c>
      <c r="M44" s="101">
        <f t="shared" si="1"/>
        <v>81.27651682355408</v>
      </c>
    </row>
    <row r="45" spans="1:13" s="1" customFormat="1" ht="12.75">
      <c r="A45" s="19"/>
      <c r="B45" s="24" t="s">
        <v>162</v>
      </c>
      <c r="C45" s="23" t="s">
        <v>161</v>
      </c>
      <c r="D45" s="25">
        <v>86000</v>
      </c>
      <c r="E45" s="25">
        <v>112482</v>
      </c>
      <c r="F45" s="141">
        <v>112198.85</v>
      </c>
      <c r="G45" s="141">
        <f>F45-K45</f>
        <v>87198.85</v>
      </c>
      <c r="H45" s="147"/>
      <c r="I45" s="75"/>
      <c r="J45" s="147">
        <v>0</v>
      </c>
      <c r="K45" s="147">
        <v>25000</v>
      </c>
      <c r="L45" s="171"/>
      <c r="M45" s="22">
        <f t="shared" si="1"/>
        <v>99.74827083444463</v>
      </c>
    </row>
    <row r="46" spans="1:13" s="1" customFormat="1" ht="25.5">
      <c r="A46" s="19"/>
      <c r="B46" s="24" t="s">
        <v>187</v>
      </c>
      <c r="C46" s="23" t="s">
        <v>188</v>
      </c>
      <c r="D46" s="25"/>
      <c r="E46" s="25">
        <v>52081</v>
      </c>
      <c r="F46" s="141">
        <v>49221</v>
      </c>
      <c r="G46" s="141">
        <v>0</v>
      </c>
      <c r="H46" s="147">
        <v>0</v>
      </c>
      <c r="I46" s="75">
        <v>0</v>
      </c>
      <c r="J46" s="147"/>
      <c r="K46" s="147">
        <v>49221</v>
      </c>
      <c r="L46" s="171"/>
      <c r="M46" s="22"/>
    </row>
    <row r="47" spans="1:13" ht="12.75">
      <c r="A47" s="19"/>
      <c r="B47" s="24" t="s">
        <v>56</v>
      </c>
      <c r="C47" s="23" t="s">
        <v>57</v>
      </c>
      <c r="D47" s="25">
        <v>243757</v>
      </c>
      <c r="E47" s="25">
        <v>474044</v>
      </c>
      <c r="F47" s="141">
        <v>394656.37</v>
      </c>
      <c r="G47" s="147">
        <f>F47-K47</f>
        <v>181444.66</v>
      </c>
      <c r="H47" s="147">
        <v>16200</v>
      </c>
      <c r="I47" s="75"/>
      <c r="J47" s="159"/>
      <c r="K47" s="147">
        <v>213211.71</v>
      </c>
      <c r="L47" s="179"/>
      <c r="M47" s="22">
        <f t="shared" si="1"/>
        <v>83.25310941600358</v>
      </c>
    </row>
    <row r="48" spans="1:13" ht="12.75">
      <c r="A48" s="19" t="s">
        <v>14</v>
      </c>
      <c r="B48" s="24" t="s">
        <v>58</v>
      </c>
      <c r="C48" s="23" t="s">
        <v>59</v>
      </c>
      <c r="D48" s="25">
        <v>900</v>
      </c>
      <c r="E48" s="25">
        <v>900</v>
      </c>
      <c r="F48" s="141">
        <v>900</v>
      </c>
      <c r="G48" s="147">
        <f>F48-K48</f>
        <v>900</v>
      </c>
      <c r="H48" s="147">
        <v>400</v>
      </c>
      <c r="I48" s="75"/>
      <c r="J48" s="159"/>
      <c r="K48" s="147"/>
      <c r="L48" s="179">
        <v>400</v>
      </c>
      <c r="M48" s="22">
        <f t="shared" si="1"/>
        <v>100</v>
      </c>
    </row>
    <row r="49" spans="1:13" ht="12.75">
      <c r="A49" s="19"/>
      <c r="B49" s="24" t="s">
        <v>166</v>
      </c>
      <c r="C49" s="23" t="s">
        <v>167</v>
      </c>
      <c r="D49" s="25">
        <v>585836</v>
      </c>
      <c r="E49" s="25">
        <v>685957</v>
      </c>
      <c r="F49" s="141">
        <v>605986.48</v>
      </c>
      <c r="G49" s="147">
        <f>F49-K49</f>
        <v>605986.48</v>
      </c>
      <c r="H49" s="147">
        <v>425918.67</v>
      </c>
      <c r="I49" s="147">
        <v>78069.42</v>
      </c>
      <c r="J49" s="159"/>
      <c r="K49" s="147"/>
      <c r="L49" s="179"/>
      <c r="M49" s="22">
        <f t="shared" si="1"/>
        <v>88.3417590315428</v>
      </c>
    </row>
    <row r="50" spans="1:13" ht="12.75">
      <c r="A50" s="19"/>
      <c r="B50" s="24" t="s">
        <v>172</v>
      </c>
      <c r="C50" s="23" t="s">
        <v>173</v>
      </c>
      <c r="D50" s="25">
        <v>100000</v>
      </c>
      <c r="E50" s="25">
        <v>100000</v>
      </c>
      <c r="F50" s="151">
        <v>0</v>
      </c>
      <c r="G50" s="147">
        <v>0</v>
      </c>
      <c r="H50" s="147"/>
      <c r="I50" s="75"/>
      <c r="J50" s="25"/>
      <c r="K50" s="75"/>
      <c r="L50" s="179"/>
      <c r="M50" s="22">
        <f t="shared" si="1"/>
        <v>0</v>
      </c>
    </row>
    <row r="51" spans="1:13" ht="12.75">
      <c r="A51" s="19" t="s">
        <v>14</v>
      </c>
      <c r="B51" s="24" t="s">
        <v>60</v>
      </c>
      <c r="C51" s="23" t="s">
        <v>46</v>
      </c>
      <c r="D51" s="25">
        <v>24408</v>
      </c>
      <c r="E51" s="25">
        <v>24408</v>
      </c>
      <c r="F51" s="141">
        <v>15442.76</v>
      </c>
      <c r="G51" s="147">
        <f>F51-K51</f>
        <v>15442.76</v>
      </c>
      <c r="H51" s="75"/>
      <c r="I51" s="75"/>
      <c r="J51" s="25"/>
      <c r="K51" s="75"/>
      <c r="L51" s="179"/>
      <c r="M51" s="22">
        <f t="shared" si="1"/>
        <v>63.269255981645365</v>
      </c>
    </row>
    <row r="52" spans="1:13" ht="37.5" customHeight="1">
      <c r="A52" s="97" t="s">
        <v>61</v>
      </c>
      <c r="B52" s="102"/>
      <c r="C52" s="89" t="s">
        <v>62</v>
      </c>
      <c r="D52" s="98">
        <f aca="true" t="shared" si="5" ref="D52:I52">SUM(D53)</f>
        <v>188600</v>
      </c>
      <c r="E52" s="98">
        <f t="shared" si="5"/>
        <v>188600</v>
      </c>
      <c r="F52" s="154">
        <f t="shared" si="5"/>
        <v>136138.41</v>
      </c>
      <c r="G52" s="154">
        <f t="shared" si="5"/>
        <v>136138.41</v>
      </c>
      <c r="H52" s="154">
        <f t="shared" si="5"/>
        <v>109512.81</v>
      </c>
      <c r="I52" s="155">
        <f t="shared" si="5"/>
        <v>0</v>
      </c>
      <c r="J52" s="169"/>
      <c r="K52" s="155"/>
      <c r="L52" s="178"/>
      <c r="M52" s="101">
        <f t="shared" si="1"/>
        <v>72.18367444326617</v>
      </c>
    </row>
    <row r="53" spans="1:13" ht="25.5">
      <c r="A53" s="19"/>
      <c r="B53" s="24" t="s">
        <v>63</v>
      </c>
      <c r="C53" s="23" t="s">
        <v>64</v>
      </c>
      <c r="D53" s="25">
        <v>188600</v>
      </c>
      <c r="E53" s="25">
        <v>188600</v>
      </c>
      <c r="F53" s="148">
        <v>136138.41</v>
      </c>
      <c r="G53" s="147">
        <f>F53-K53</f>
        <v>136138.41</v>
      </c>
      <c r="H53" s="156">
        <v>109512.81</v>
      </c>
      <c r="I53" s="156"/>
      <c r="J53" s="170"/>
      <c r="K53" s="156"/>
      <c r="L53" s="179"/>
      <c r="M53" s="22">
        <f t="shared" si="1"/>
        <v>72.18367444326617</v>
      </c>
    </row>
    <row r="54" spans="1:13" s="1" customFormat="1" ht="12.75">
      <c r="A54" s="97" t="s">
        <v>65</v>
      </c>
      <c r="B54" s="92"/>
      <c r="C54" s="89" t="s">
        <v>66</v>
      </c>
      <c r="D54" s="98">
        <f>D55</f>
        <v>280000</v>
      </c>
      <c r="E54" s="98">
        <f>E55</f>
        <v>790000</v>
      </c>
      <c r="F54" s="155">
        <f>F55</f>
        <v>730294.52</v>
      </c>
      <c r="G54" s="155">
        <f>G55</f>
        <v>730294.52</v>
      </c>
      <c r="H54" s="155"/>
      <c r="I54" s="155"/>
      <c r="J54" s="169"/>
      <c r="K54" s="155"/>
      <c r="L54" s="178"/>
      <c r="M54" s="101">
        <f t="shared" si="1"/>
        <v>92.44234430379747</v>
      </c>
    </row>
    <row r="55" spans="1:13" ht="24">
      <c r="A55" s="19" t="s">
        <v>14</v>
      </c>
      <c r="B55" s="24" t="s">
        <v>67</v>
      </c>
      <c r="C55" s="54" t="s">
        <v>68</v>
      </c>
      <c r="D55" s="25">
        <v>280000</v>
      </c>
      <c r="E55" s="25">
        <v>790000</v>
      </c>
      <c r="F55" s="141">
        <v>730294.52</v>
      </c>
      <c r="G55" s="147">
        <f>F55-K55</f>
        <v>730294.52</v>
      </c>
      <c r="H55" s="75"/>
      <c r="I55" s="156"/>
      <c r="J55" s="170"/>
      <c r="K55" s="156"/>
      <c r="L55" s="179"/>
      <c r="M55" s="22">
        <f t="shared" si="1"/>
        <v>92.44234430379747</v>
      </c>
    </row>
    <row r="56" spans="1:13" s="1" customFormat="1" ht="12.75">
      <c r="A56" s="97" t="s">
        <v>69</v>
      </c>
      <c r="B56" s="92"/>
      <c r="C56" s="89" t="s">
        <v>70</v>
      </c>
      <c r="D56" s="98">
        <f>D57+D65</f>
        <v>2757941</v>
      </c>
      <c r="E56" s="98">
        <f aca="true" t="shared" si="6" ref="E56:J56">E57+E65</f>
        <v>1879867</v>
      </c>
      <c r="F56" s="169">
        <f t="shared" si="6"/>
        <v>1587941</v>
      </c>
      <c r="G56" s="169">
        <f t="shared" si="6"/>
        <v>1587941</v>
      </c>
      <c r="H56" s="169">
        <f t="shared" si="6"/>
        <v>0</v>
      </c>
      <c r="I56" s="169">
        <f t="shared" si="6"/>
        <v>0</v>
      </c>
      <c r="J56" s="169">
        <f t="shared" si="6"/>
        <v>0</v>
      </c>
      <c r="K56" s="155">
        <v>0</v>
      </c>
      <c r="L56" s="169">
        <v>0</v>
      </c>
      <c r="M56" s="101">
        <f t="shared" si="1"/>
        <v>84.47092267697661</v>
      </c>
    </row>
    <row r="57" spans="1:13" ht="12.75">
      <c r="A57" s="19" t="s">
        <v>14</v>
      </c>
      <c r="B57" s="24" t="s">
        <v>71</v>
      </c>
      <c r="C57" s="23" t="s">
        <v>72</v>
      </c>
      <c r="D57" s="25">
        <f>D59+D60</f>
        <v>1170000</v>
      </c>
      <c r="E57" s="25">
        <f>E59+E60</f>
        <v>291926</v>
      </c>
      <c r="F57" s="156">
        <f>SUM(F59:F60)</f>
        <v>0</v>
      </c>
      <c r="G57" s="156">
        <f>SUM(G59:G60)</f>
        <v>0</v>
      </c>
      <c r="H57" s="75"/>
      <c r="I57" s="75"/>
      <c r="J57" s="25"/>
      <c r="K57" s="75"/>
      <c r="L57" s="26"/>
      <c r="M57" s="22">
        <f t="shared" si="1"/>
        <v>0</v>
      </c>
    </row>
    <row r="58" spans="1:13" ht="12.75">
      <c r="A58" s="19"/>
      <c r="B58" s="24"/>
      <c r="C58" s="23" t="s">
        <v>4</v>
      </c>
      <c r="D58" s="25"/>
      <c r="E58" s="25"/>
      <c r="F58" s="75"/>
      <c r="G58" s="75"/>
      <c r="H58" s="75"/>
      <c r="I58" s="75"/>
      <c r="J58" s="25"/>
      <c r="K58" s="75"/>
      <c r="L58" s="26"/>
      <c r="M58" s="22"/>
    </row>
    <row r="59" spans="1:13" ht="12.75">
      <c r="A59" s="19"/>
      <c r="B59" s="24"/>
      <c r="C59" s="28" t="s">
        <v>73</v>
      </c>
      <c r="D59" s="25">
        <v>820000</v>
      </c>
      <c r="E59" s="81">
        <v>196870</v>
      </c>
      <c r="F59" s="156">
        <f>SUM(F61:F62)</f>
        <v>0</v>
      </c>
      <c r="G59" s="156">
        <f>SUM(G61:G62)</f>
        <v>0</v>
      </c>
      <c r="H59" s="75"/>
      <c r="I59" s="75"/>
      <c r="J59" s="25"/>
      <c r="K59" s="75"/>
      <c r="L59" s="26"/>
      <c r="M59" s="22">
        <f t="shared" si="1"/>
        <v>0</v>
      </c>
    </row>
    <row r="60" spans="1:13" ht="12.75">
      <c r="A60" s="16"/>
      <c r="B60" s="17"/>
      <c r="C60" s="30" t="s">
        <v>159</v>
      </c>
      <c r="D60" s="31">
        <v>350000</v>
      </c>
      <c r="E60" s="34">
        <v>95056</v>
      </c>
      <c r="F60" s="156">
        <f>SUM(F62:F63)</f>
        <v>0</v>
      </c>
      <c r="G60" s="156">
        <f>SUM(G62:G63)</f>
        <v>0</v>
      </c>
      <c r="H60" s="77"/>
      <c r="I60" s="77"/>
      <c r="J60" s="31"/>
      <c r="K60" s="77"/>
      <c r="L60" s="32"/>
      <c r="M60" s="22"/>
    </row>
    <row r="61" spans="1:13" ht="15" customHeight="1" hidden="1">
      <c r="A61" s="16"/>
      <c r="B61" s="17"/>
      <c r="C61" s="33" t="s">
        <v>141</v>
      </c>
      <c r="D61" s="34">
        <v>0</v>
      </c>
      <c r="E61" s="34"/>
      <c r="F61" s="79"/>
      <c r="G61" s="79"/>
      <c r="H61" s="77"/>
      <c r="I61" s="77"/>
      <c r="J61" s="31"/>
      <c r="K61" s="77"/>
      <c r="L61" s="32"/>
      <c r="M61" s="22"/>
    </row>
    <row r="62" spans="1:13" ht="15" customHeight="1" hidden="1">
      <c r="A62" s="16"/>
      <c r="B62" s="17"/>
      <c r="C62" s="33" t="s">
        <v>142</v>
      </c>
      <c r="D62" s="34">
        <v>0</v>
      </c>
      <c r="E62" s="34"/>
      <c r="F62" s="79"/>
      <c r="G62" s="79"/>
      <c r="H62" s="77"/>
      <c r="I62" s="77"/>
      <c r="J62" s="31"/>
      <c r="K62" s="77"/>
      <c r="L62" s="32"/>
      <c r="M62" s="22"/>
    </row>
    <row r="63" spans="1:13" ht="27.75" customHeight="1" hidden="1">
      <c r="A63" s="16"/>
      <c r="B63" s="17"/>
      <c r="C63" s="33" t="s">
        <v>143</v>
      </c>
      <c r="D63" s="34">
        <v>0</v>
      </c>
      <c r="E63" s="34"/>
      <c r="F63" s="79"/>
      <c r="G63" s="79"/>
      <c r="H63" s="77"/>
      <c r="I63" s="77"/>
      <c r="J63" s="31"/>
      <c r="K63" s="77"/>
      <c r="L63" s="32"/>
      <c r="M63" s="22"/>
    </row>
    <row r="64" spans="1:13" ht="27.75" customHeight="1" hidden="1">
      <c r="A64" s="16"/>
      <c r="B64" s="17"/>
      <c r="C64" s="33" t="s">
        <v>144</v>
      </c>
      <c r="D64" s="34">
        <v>0</v>
      </c>
      <c r="E64" s="34"/>
      <c r="F64" s="79"/>
      <c r="G64" s="79"/>
      <c r="H64" s="77"/>
      <c r="I64" s="77"/>
      <c r="J64" s="31"/>
      <c r="K64" s="77"/>
      <c r="L64" s="32"/>
      <c r="M64" s="22"/>
    </row>
    <row r="65" spans="1:13" ht="25.5">
      <c r="A65" s="16"/>
      <c r="B65" s="17" t="s">
        <v>138</v>
      </c>
      <c r="C65" s="18" t="s">
        <v>139</v>
      </c>
      <c r="D65" s="25">
        <v>1587941</v>
      </c>
      <c r="E65" s="25">
        <v>1587941</v>
      </c>
      <c r="F65" s="148">
        <v>1587941</v>
      </c>
      <c r="G65" s="147">
        <f>F65-K65</f>
        <v>1587941</v>
      </c>
      <c r="H65" s="77"/>
      <c r="I65" s="77"/>
      <c r="J65" s="31"/>
      <c r="K65" s="77"/>
      <c r="L65" s="32"/>
      <c r="M65" s="22">
        <f t="shared" si="1"/>
        <v>100</v>
      </c>
    </row>
    <row r="66" spans="1:13" s="1" customFormat="1" ht="12.75">
      <c r="A66" s="103" t="s">
        <v>74</v>
      </c>
      <c r="B66" s="88"/>
      <c r="C66" s="104" t="s">
        <v>75</v>
      </c>
      <c r="D66" s="96">
        <f aca="true" t="shared" si="7" ref="D66:J66">SUM(D67:D75)</f>
        <v>26539927</v>
      </c>
      <c r="E66" s="96">
        <f t="shared" si="7"/>
        <v>22505770</v>
      </c>
      <c r="F66" s="162">
        <f t="shared" si="7"/>
        <v>19261021.509999998</v>
      </c>
      <c r="G66" s="162">
        <f t="shared" si="7"/>
        <v>14499482.43</v>
      </c>
      <c r="H66" s="162">
        <f t="shared" si="7"/>
        <v>7938193.68</v>
      </c>
      <c r="I66" s="162">
        <f t="shared" si="7"/>
        <v>1440948.19</v>
      </c>
      <c r="J66" s="160">
        <f t="shared" si="7"/>
        <v>1536954.83</v>
      </c>
      <c r="K66" s="162">
        <f>SUM(K67:K75)</f>
        <v>4761539.08</v>
      </c>
      <c r="L66" s="96">
        <f>L67+L69+L70+L71+L72+L73+L75</f>
        <v>0</v>
      </c>
      <c r="M66" s="101">
        <f t="shared" si="1"/>
        <v>85.58259286396333</v>
      </c>
    </row>
    <row r="67" spans="1:14" ht="12.75">
      <c r="A67" s="19" t="s">
        <v>14</v>
      </c>
      <c r="B67" s="24" t="s">
        <v>76</v>
      </c>
      <c r="C67" s="23" t="s">
        <v>77</v>
      </c>
      <c r="D67" s="25">
        <v>10522851</v>
      </c>
      <c r="E67" s="25">
        <v>9864106</v>
      </c>
      <c r="F67" s="156">
        <v>9746745.86</v>
      </c>
      <c r="G67" s="147">
        <f aca="true" t="shared" si="8" ref="G67:G75">F67-K67</f>
        <v>6381459.359999999</v>
      </c>
      <c r="H67" s="156">
        <v>4218943.8</v>
      </c>
      <c r="I67" s="156">
        <v>771162.46</v>
      </c>
      <c r="J67" s="147"/>
      <c r="K67" s="156">
        <v>3365286.5</v>
      </c>
      <c r="L67" s="25">
        <v>0</v>
      </c>
      <c r="M67" s="22">
        <f t="shared" si="1"/>
        <v>98.81023034424001</v>
      </c>
      <c r="N67" s="55"/>
    </row>
    <row r="68" spans="1:14" ht="12.75">
      <c r="A68" s="19"/>
      <c r="B68" s="24" t="s">
        <v>152</v>
      </c>
      <c r="C68" s="54" t="s">
        <v>155</v>
      </c>
      <c r="D68" s="25">
        <v>145184</v>
      </c>
      <c r="E68" s="25">
        <v>131793</v>
      </c>
      <c r="F68" s="156">
        <v>131493.33</v>
      </c>
      <c r="G68" s="147">
        <f t="shared" si="8"/>
        <v>131493.33</v>
      </c>
      <c r="H68" s="156">
        <v>93720</v>
      </c>
      <c r="I68" s="156">
        <v>16982.45</v>
      </c>
      <c r="J68" s="147"/>
      <c r="K68" s="156"/>
      <c r="L68" s="26"/>
      <c r="M68" s="73">
        <f t="shared" si="1"/>
        <v>99.77262070064418</v>
      </c>
      <c r="N68" s="55"/>
    </row>
    <row r="69" spans="1:13" ht="12.75">
      <c r="A69" s="35"/>
      <c r="B69" s="36" t="s">
        <v>78</v>
      </c>
      <c r="C69" s="37" t="s">
        <v>79</v>
      </c>
      <c r="D69" s="25">
        <v>9482946</v>
      </c>
      <c r="E69" s="25">
        <v>6935661</v>
      </c>
      <c r="F69" s="156">
        <v>4018577.6</v>
      </c>
      <c r="G69" s="147">
        <f t="shared" si="8"/>
        <v>3545457.39</v>
      </c>
      <c r="H69" s="163">
        <v>1092656.9</v>
      </c>
      <c r="I69" s="163">
        <v>193870.33</v>
      </c>
      <c r="J69" s="161">
        <v>1536954.83</v>
      </c>
      <c r="K69" s="163">
        <v>473120.21</v>
      </c>
      <c r="L69" s="39"/>
      <c r="M69" s="22">
        <f t="shared" si="1"/>
        <v>57.940801893287464</v>
      </c>
    </row>
    <row r="70" spans="1:13" ht="12.75">
      <c r="A70" s="19"/>
      <c r="B70" s="24" t="s">
        <v>80</v>
      </c>
      <c r="C70" s="23" t="s">
        <v>81</v>
      </c>
      <c r="D70" s="25">
        <v>3992840</v>
      </c>
      <c r="E70" s="25">
        <v>3950827</v>
      </c>
      <c r="F70" s="156">
        <v>3902932.49</v>
      </c>
      <c r="G70" s="147">
        <f t="shared" si="8"/>
        <v>2982692.8400000003</v>
      </c>
      <c r="H70" s="156">
        <v>1943072.33</v>
      </c>
      <c r="I70" s="156">
        <v>355443.15</v>
      </c>
      <c r="J70" s="189">
        <v>0</v>
      </c>
      <c r="K70" s="156">
        <v>920239.65</v>
      </c>
      <c r="L70" s="25">
        <v>0</v>
      </c>
      <c r="M70" s="22">
        <f t="shared" si="1"/>
        <v>98.78773456797781</v>
      </c>
    </row>
    <row r="71" spans="1:13" ht="12.75">
      <c r="A71" s="19" t="s">
        <v>14</v>
      </c>
      <c r="B71" s="24" t="s">
        <v>82</v>
      </c>
      <c r="C71" s="23" t="s">
        <v>83</v>
      </c>
      <c r="D71" s="25">
        <v>701136</v>
      </c>
      <c r="E71" s="25">
        <v>695055</v>
      </c>
      <c r="F71" s="156">
        <v>690139.61</v>
      </c>
      <c r="G71" s="147">
        <f t="shared" si="8"/>
        <v>690139.61</v>
      </c>
      <c r="H71" s="156">
        <v>59441.17</v>
      </c>
      <c r="I71" s="156">
        <v>10535.08</v>
      </c>
      <c r="J71" s="75"/>
      <c r="K71" s="156"/>
      <c r="L71" s="25"/>
      <c r="M71" s="22">
        <f t="shared" si="1"/>
        <v>99.29280560531181</v>
      </c>
    </row>
    <row r="72" spans="1:13" ht="15" customHeight="1">
      <c r="A72" s="19" t="s">
        <v>14</v>
      </c>
      <c r="B72" s="24" t="s">
        <v>84</v>
      </c>
      <c r="C72" s="23" t="s">
        <v>85</v>
      </c>
      <c r="D72" s="25">
        <v>446833</v>
      </c>
      <c r="E72" s="25">
        <v>446833</v>
      </c>
      <c r="F72" s="156">
        <v>365725.14</v>
      </c>
      <c r="G72" s="147">
        <f t="shared" si="8"/>
        <v>365725.14</v>
      </c>
      <c r="H72" s="156">
        <v>273498.33</v>
      </c>
      <c r="I72" s="156">
        <v>49385.77</v>
      </c>
      <c r="J72" s="75"/>
      <c r="K72" s="156"/>
      <c r="L72" s="25"/>
      <c r="M72" s="73">
        <f t="shared" si="1"/>
        <v>81.84828336313568</v>
      </c>
    </row>
    <row r="73" spans="1:13" ht="14.25" customHeight="1">
      <c r="A73" s="19" t="s">
        <v>14</v>
      </c>
      <c r="B73" s="24" t="s">
        <v>86</v>
      </c>
      <c r="C73" s="23" t="s">
        <v>87</v>
      </c>
      <c r="D73" s="25">
        <v>50642</v>
      </c>
      <c r="E73" s="25">
        <v>50642</v>
      </c>
      <c r="F73" s="156">
        <v>40529</v>
      </c>
      <c r="G73" s="147">
        <f t="shared" si="8"/>
        <v>40529</v>
      </c>
      <c r="H73" s="156"/>
      <c r="I73" s="156"/>
      <c r="J73" s="75"/>
      <c r="K73" s="156"/>
      <c r="L73" s="26"/>
      <c r="M73" s="73">
        <f t="shared" si="1"/>
        <v>80.0304095414873</v>
      </c>
    </row>
    <row r="74" spans="1:13" ht="14.25" customHeight="1">
      <c r="A74" s="19"/>
      <c r="B74" s="24" t="s">
        <v>174</v>
      </c>
      <c r="C74" s="23" t="s">
        <v>175</v>
      </c>
      <c r="D74" s="25">
        <v>1165377</v>
      </c>
      <c r="E74" s="25">
        <v>384963</v>
      </c>
      <c r="F74" s="156">
        <v>349504.83</v>
      </c>
      <c r="G74" s="147">
        <f t="shared" si="8"/>
        <v>346612.11000000004</v>
      </c>
      <c r="H74" s="156">
        <v>243673.48</v>
      </c>
      <c r="I74" s="156">
        <v>41382.97</v>
      </c>
      <c r="J74" s="75"/>
      <c r="K74" s="156">
        <v>2892.72</v>
      </c>
      <c r="L74" s="26"/>
      <c r="M74" s="22">
        <f t="shared" si="1"/>
        <v>90.78920052056951</v>
      </c>
    </row>
    <row r="75" spans="1:13" ht="13.5" thickBot="1">
      <c r="A75" s="19"/>
      <c r="B75" s="24" t="s">
        <v>88</v>
      </c>
      <c r="C75" s="23" t="s">
        <v>46</v>
      </c>
      <c r="D75" s="25">
        <v>32118</v>
      </c>
      <c r="E75" s="25">
        <v>45890</v>
      </c>
      <c r="F75" s="156">
        <v>15373.65</v>
      </c>
      <c r="G75" s="147">
        <f t="shared" si="8"/>
        <v>15373.65</v>
      </c>
      <c r="H75" s="156">
        <v>13187.67</v>
      </c>
      <c r="I75" s="156">
        <v>2185.98</v>
      </c>
      <c r="J75" s="75"/>
      <c r="K75" s="75"/>
      <c r="L75" s="26"/>
      <c r="M75" s="22">
        <f t="shared" si="1"/>
        <v>33.501089561996075</v>
      </c>
    </row>
    <row r="76" spans="1:13" s="1" customFormat="1" ht="12.75">
      <c r="A76" s="105" t="s">
        <v>89</v>
      </c>
      <c r="B76" s="106"/>
      <c r="C76" s="107" t="s">
        <v>90</v>
      </c>
      <c r="D76" s="108">
        <f>D77+D78+D79+D80</f>
        <v>341680</v>
      </c>
      <c r="E76" s="108">
        <f>E77+E78+E79+E80</f>
        <v>343790</v>
      </c>
      <c r="F76" s="164">
        <f>F77+F78+F79+F80</f>
        <v>296562.52</v>
      </c>
      <c r="G76" s="164">
        <f>G77+G78+G79+G80</f>
        <v>296562.52</v>
      </c>
      <c r="H76" s="164">
        <f>H78+H79+H80</f>
        <v>93760</v>
      </c>
      <c r="I76" s="164">
        <f>I78+I79+I80</f>
        <v>6935.96</v>
      </c>
      <c r="J76" s="180">
        <f>J77+J78+J79+J80</f>
        <v>40300</v>
      </c>
      <c r="K76" s="164">
        <f>K77+K78</f>
        <v>0</v>
      </c>
      <c r="L76" s="109">
        <f>L78+L80</f>
        <v>0</v>
      </c>
      <c r="M76" s="110">
        <f t="shared" si="1"/>
        <v>86.26269525000728</v>
      </c>
    </row>
    <row r="77" spans="1:13" s="1" customFormat="1" ht="12.75">
      <c r="A77" s="123"/>
      <c r="B77" s="124" t="s">
        <v>176</v>
      </c>
      <c r="C77" s="125" t="s">
        <v>177</v>
      </c>
      <c r="D77" s="134">
        <v>40300</v>
      </c>
      <c r="E77" s="134">
        <v>40300</v>
      </c>
      <c r="F77" s="166">
        <v>40300</v>
      </c>
      <c r="G77" s="147">
        <f>F77-K77</f>
        <v>40300</v>
      </c>
      <c r="H77" s="165"/>
      <c r="I77" s="165"/>
      <c r="J77" s="153">
        <v>40300</v>
      </c>
      <c r="K77" s="121"/>
      <c r="L77" s="122"/>
      <c r="M77" s="101">
        <f t="shared" si="1"/>
        <v>100</v>
      </c>
    </row>
    <row r="78" spans="1:13" ht="12.75">
      <c r="A78" s="62"/>
      <c r="B78" s="24" t="s">
        <v>91</v>
      </c>
      <c r="C78" s="23" t="s">
        <v>92</v>
      </c>
      <c r="D78" s="25">
        <v>55380</v>
      </c>
      <c r="E78" s="25">
        <v>40380</v>
      </c>
      <c r="F78" s="156">
        <v>3381.95</v>
      </c>
      <c r="G78" s="147">
        <f>F78-K78</f>
        <v>3381.95</v>
      </c>
      <c r="H78" s="156">
        <v>220</v>
      </c>
      <c r="I78" s="156">
        <v>0</v>
      </c>
      <c r="J78" s="25"/>
      <c r="K78" s="75"/>
      <c r="L78" s="26"/>
      <c r="M78" s="71">
        <f t="shared" si="1"/>
        <v>8.375309559187716</v>
      </c>
    </row>
    <row r="79" spans="1:13" ht="12.75">
      <c r="A79" s="62"/>
      <c r="B79" s="24" t="s">
        <v>164</v>
      </c>
      <c r="C79" s="23" t="s">
        <v>165</v>
      </c>
      <c r="D79" s="25">
        <v>20000</v>
      </c>
      <c r="E79" s="25">
        <v>18915</v>
      </c>
      <c r="F79" s="156">
        <v>18607.39</v>
      </c>
      <c r="G79" s="147">
        <f>F79-K79</f>
        <v>18607.39</v>
      </c>
      <c r="H79" s="156">
        <v>3600</v>
      </c>
      <c r="I79" s="156">
        <v>0</v>
      </c>
      <c r="J79" s="25"/>
      <c r="K79" s="75"/>
      <c r="L79" s="26"/>
      <c r="M79" s="71">
        <f>F79/E79*100</f>
        <v>98.3737245572297</v>
      </c>
    </row>
    <row r="80" spans="1:13" ht="13.5" thickBot="1">
      <c r="A80" s="61"/>
      <c r="B80" s="24" t="s">
        <v>93</v>
      </c>
      <c r="C80" s="23" t="s">
        <v>94</v>
      </c>
      <c r="D80" s="25">
        <v>226000</v>
      </c>
      <c r="E80" s="25">
        <v>244195</v>
      </c>
      <c r="F80" s="156">
        <v>234273.18</v>
      </c>
      <c r="G80" s="147">
        <f>F80-K80</f>
        <v>234273.18</v>
      </c>
      <c r="H80" s="156">
        <v>89940</v>
      </c>
      <c r="I80" s="156">
        <v>6935.96</v>
      </c>
      <c r="J80" s="25"/>
      <c r="K80" s="75"/>
      <c r="L80" s="26"/>
      <c r="M80" s="71">
        <f t="shared" si="1"/>
        <v>95.93692745551711</v>
      </c>
    </row>
    <row r="81" spans="1:13" s="1" customFormat="1" ht="12.75">
      <c r="A81" s="91" t="s">
        <v>95</v>
      </c>
      <c r="B81" s="92"/>
      <c r="C81" s="89" t="s">
        <v>96</v>
      </c>
      <c r="D81" s="98">
        <f>D82+D83+D84+D85+D86+D87+D88</f>
        <v>3470985</v>
      </c>
      <c r="E81" s="98">
        <f aca="true" t="shared" si="9" ref="E81:L81">E82+E83+E84+E85+E86+E87+E88</f>
        <v>3457969</v>
      </c>
      <c r="F81" s="169">
        <f t="shared" si="9"/>
        <v>3183812.26</v>
      </c>
      <c r="G81" s="169">
        <f t="shared" si="9"/>
        <v>3183812.26</v>
      </c>
      <c r="H81" s="169">
        <f t="shared" si="9"/>
        <v>590760</v>
      </c>
      <c r="I81" s="169">
        <f t="shared" si="9"/>
        <v>120102.74999999999</v>
      </c>
      <c r="J81" s="169">
        <f t="shared" si="9"/>
        <v>61000</v>
      </c>
      <c r="K81" s="169">
        <f t="shared" si="9"/>
        <v>0</v>
      </c>
      <c r="L81" s="169">
        <f t="shared" si="9"/>
        <v>2002260.14</v>
      </c>
      <c r="M81" s="110">
        <f t="shared" si="1"/>
        <v>92.07174095545679</v>
      </c>
    </row>
    <row r="82" spans="1:13" s="1" customFormat="1" ht="38.25">
      <c r="A82" s="61"/>
      <c r="B82" s="24" t="s">
        <v>137</v>
      </c>
      <c r="C82" s="23" t="s">
        <v>158</v>
      </c>
      <c r="D82" s="25">
        <v>2070000</v>
      </c>
      <c r="E82" s="25">
        <v>1950007</v>
      </c>
      <c r="F82" s="156">
        <v>1947713.88</v>
      </c>
      <c r="G82" s="147">
        <f>F82-K82</f>
        <v>1947713.88</v>
      </c>
      <c r="H82" s="156">
        <v>42985</v>
      </c>
      <c r="I82" s="156">
        <v>30992.1</v>
      </c>
      <c r="J82" s="75"/>
      <c r="K82" s="156">
        <v>0</v>
      </c>
      <c r="L82" s="187">
        <v>1937949.88</v>
      </c>
      <c r="M82" s="71">
        <f t="shared" si="1"/>
        <v>99.8824045247017</v>
      </c>
    </row>
    <row r="83" spans="1:13" ht="76.5">
      <c r="A83" s="61"/>
      <c r="B83" s="24" t="s">
        <v>97</v>
      </c>
      <c r="C83" s="23" t="s">
        <v>190</v>
      </c>
      <c r="D83" s="25">
        <v>13200</v>
      </c>
      <c r="E83" s="25">
        <v>13037</v>
      </c>
      <c r="F83" s="156">
        <v>12894.87</v>
      </c>
      <c r="G83" s="147">
        <f>F83-K83</f>
        <v>12894.87</v>
      </c>
      <c r="H83" s="156">
        <v>12894.87</v>
      </c>
      <c r="I83" s="156"/>
      <c r="J83" s="75"/>
      <c r="K83" s="156"/>
      <c r="L83" s="179">
        <v>9957.9</v>
      </c>
      <c r="M83" s="71">
        <f t="shared" si="1"/>
        <v>98.90979519828183</v>
      </c>
    </row>
    <row r="84" spans="1:13" ht="25.5">
      <c r="A84" s="61"/>
      <c r="B84" s="24" t="s">
        <v>98</v>
      </c>
      <c r="C84" s="23" t="s">
        <v>191</v>
      </c>
      <c r="D84" s="25">
        <v>289100</v>
      </c>
      <c r="E84" s="25">
        <v>273035</v>
      </c>
      <c r="F84" s="156">
        <v>202047.96</v>
      </c>
      <c r="G84" s="147">
        <f>F84-K84</f>
        <v>202047.96</v>
      </c>
      <c r="H84" s="156"/>
      <c r="I84" s="156"/>
      <c r="J84" s="75"/>
      <c r="K84" s="156"/>
      <c r="L84" s="179">
        <v>43352.36</v>
      </c>
      <c r="M84" s="71">
        <f aca="true" t="shared" si="10" ref="M84:M113">F84/E84*100</f>
        <v>74.00075448202611</v>
      </c>
    </row>
    <row r="85" spans="1:13" ht="12.75">
      <c r="A85" s="61"/>
      <c r="B85" s="24" t="s">
        <v>99</v>
      </c>
      <c r="C85" s="23" t="s">
        <v>100</v>
      </c>
      <c r="D85" s="25">
        <v>1000</v>
      </c>
      <c r="E85" s="25">
        <v>1000</v>
      </c>
      <c r="F85" s="156">
        <f>G85+K85</f>
        <v>0</v>
      </c>
      <c r="G85" s="156">
        <v>0</v>
      </c>
      <c r="H85" s="156"/>
      <c r="I85" s="156"/>
      <c r="J85" s="75"/>
      <c r="K85" s="156"/>
      <c r="L85" s="179"/>
      <c r="M85" s="71">
        <f t="shared" si="10"/>
        <v>0</v>
      </c>
    </row>
    <row r="86" spans="1:13" ht="12.75">
      <c r="A86" s="63"/>
      <c r="B86" s="17" t="s">
        <v>101</v>
      </c>
      <c r="C86" s="18" t="s">
        <v>102</v>
      </c>
      <c r="D86" s="31">
        <v>808614</v>
      </c>
      <c r="E86" s="31">
        <v>916677</v>
      </c>
      <c r="F86" s="156">
        <v>817355.92</v>
      </c>
      <c r="G86" s="147">
        <f>F86-K86</f>
        <v>817355.92</v>
      </c>
      <c r="H86" s="167">
        <v>513994.43</v>
      </c>
      <c r="I86" s="167">
        <v>87620.05</v>
      </c>
      <c r="J86" s="77"/>
      <c r="K86" s="167"/>
      <c r="L86" s="186"/>
      <c r="M86" s="71">
        <f t="shared" si="10"/>
        <v>89.1650952298356</v>
      </c>
    </row>
    <row r="87" spans="1:13" ht="12" customHeight="1">
      <c r="A87" s="64"/>
      <c r="B87" s="44">
        <v>85228</v>
      </c>
      <c r="C87" s="23" t="s">
        <v>103</v>
      </c>
      <c r="D87" s="25">
        <v>30651</v>
      </c>
      <c r="E87" s="25">
        <v>30651</v>
      </c>
      <c r="F87" s="156">
        <v>4943.76</v>
      </c>
      <c r="G87" s="147">
        <f>F87-K87</f>
        <v>4943.76</v>
      </c>
      <c r="H87" s="156">
        <v>4284</v>
      </c>
      <c r="I87" s="156">
        <v>659.76</v>
      </c>
      <c r="J87" s="75"/>
      <c r="K87" s="156"/>
      <c r="L87" s="179"/>
      <c r="M87" s="71">
        <f t="shared" si="10"/>
        <v>16.129196437310366</v>
      </c>
    </row>
    <row r="88" spans="1:13" ht="12.75">
      <c r="A88" s="61"/>
      <c r="B88" s="24" t="s">
        <v>104</v>
      </c>
      <c r="C88" s="23" t="s">
        <v>105</v>
      </c>
      <c r="D88" s="25">
        <v>258420</v>
      </c>
      <c r="E88" s="25">
        <v>273562</v>
      </c>
      <c r="F88" s="156">
        <v>198855.87</v>
      </c>
      <c r="G88" s="147">
        <f>F88-K88</f>
        <v>198855.87</v>
      </c>
      <c r="H88" s="156">
        <v>16601.7</v>
      </c>
      <c r="I88" s="156">
        <v>830.84</v>
      </c>
      <c r="J88" s="147">
        <v>61000</v>
      </c>
      <c r="K88" s="156"/>
      <c r="L88" s="179">
        <v>11000</v>
      </c>
      <c r="M88" s="71">
        <f t="shared" si="10"/>
        <v>72.6913350538452</v>
      </c>
    </row>
    <row r="89" spans="1:13" s="1" customFormat="1" ht="12.75">
      <c r="A89" s="91" t="s">
        <v>106</v>
      </c>
      <c r="B89" s="92"/>
      <c r="C89" s="89" t="s">
        <v>107</v>
      </c>
      <c r="D89" s="98">
        <f>D90+D91+D92</f>
        <v>438863</v>
      </c>
      <c r="E89" s="98">
        <f aca="true" t="shared" si="11" ref="E89:L89">E90+E91+E92</f>
        <v>534080</v>
      </c>
      <c r="F89" s="155">
        <f t="shared" si="11"/>
        <v>506904.45999999996</v>
      </c>
      <c r="G89" s="155">
        <f t="shared" si="11"/>
        <v>506904.45999999996</v>
      </c>
      <c r="H89" s="155">
        <f t="shared" si="11"/>
        <v>299402.89</v>
      </c>
      <c r="I89" s="155">
        <f t="shared" si="11"/>
        <v>56122.18</v>
      </c>
      <c r="J89" s="98">
        <f t="shared" si="11"/>
        <v>0</v>
      </c>
      <c r="K89" s="155">
        <f t="shared" si="11"/>
        <v>0</v>
      </c>
      <c r="L89" s="98">
        <f t="shared" si="11"/>
        <v>0</v>
      </c>
      <c r="M89" s="90">
        <f t="shared" si="10"/>
        <v>94.91170985620131</v>
      </c>
    </row>
    <row r="90" spans="1:13" ht="12.75">
      <c r="A90" s="61"/>
      <c r="B90" s="24" t="s">
        <v>108</v>
      </c>
      <c r="C90" s="23" t="s">
        <v>109</v>
      </c>
      <c r="D90" s="25">
        <v>337249</v>
      </c>
      <c r="E90" s="25">
        <v>403113</v>
      </c>
      <c r="F90" s="156">
        <v>389249.66</v>
      </c>
      <c r="G90" s="147">
        <f>F90-K90</f>
        <v>389249.66</v>
      </c>
      <c r="H90" s="156">
        <v>289174.39</v>
      </c>
      <c r="I90" s="156">
        <v>54385.48</v>
      </c>
      <c r="J90" s="25"/>
      <c r="K90" s="156"/>
      <c r="L90" s="26"/>
      <c r="M90" s="71">
        <f t="shared" si="10"/>
        <v>96.56092956565529</v>
      </c>
    </row>
    <row r="91" spans="1:13" ht="38.25">
      <c r="A91" s="61"/>
      <c r="B91" s="24" t="s">
        <v>110</v>
      </c>
      <c r="C91" s="23" t="s">
        <v>111</v>
      </c>
      <c r="D91" s="25">
        <v>19938</v>
      </c>
      <c r="E91" s="25">
        <v>30938</v>
      </c>
      <c r="F91" s="156">
        <v>29762.73</v>
      </c>
      <c r="G91" s="147">
        <f>F91-K91</f>
        <v>29762.73</v>
      </c>
      <c r="H91" s="156">
        <v>10228.5</v>
      </c>
      <c r="I91" s="156">
        <v>1736.7</v>
      </c>
      <c r="J91" s="25"/>
      <c r="K91" s="156"/>
      <c r="L91" s="26"/>
      <c r="M91" s="71">
        <f t="shared" si="10"/>
        <v>96.2012088693516</v>
      </c>
    </row>
    <row r="92" spans="1:13" ht="12.75">
      <c r="A92" s="61"/>
      <c r="B92" s="24" t="s">
        <v>153</v>
      </c>
      <c r="C92" s="23" t="s">
        <v>154</v>
      </c>
      <c r="D92" s="25">
        <v>81676</v>
      </c>
      <c r="E92" s="25">
        <v>100029</v>
      </c>
      <c r="F92" s="156">
        <v>87892.07</v>
      </c>
      <c r="G92" s="147">
        <f>F92-K92</f>
        <v>87892.07</v>
      </c>
      <c r="H92" s="156">
        <v>0</v>
      </c>
      <c r="I92" s="156">
        <v>0</v>
      </c>
      <c r="J92" s="25"/>
      <c r="K92" s="156">
        <v>0</v>
      </c>
      <c r="L92" s="26"/>
      <c r="M92" s="71">
        <f t="shared" si="10"/>
        <v>87.8665886892801</v>
      </c>
    </row>
    <row r="93" spans="1:13" s="1" customFormat="1" ht="25.5">
      <c r="A93" s="91" t="s">
        <v>112</v>
      </c>
      <c r="B93" s="92"/>
      <c r="C93" s="89" t="s">
        <v>113</v>
      </c>
      <c r="D93" s="98">
        <f>D94+D95+D96+D97+D98+D99</f>
        <v>13627784</v>
      </c>
      <c r="E93" s="98">
        <f>E94+E95+E96+E97+E98+E99</f>
        <v>12042584</v>
      </c>
      <c r="F93" s="155">
        <f>F94+F95+F96+F97+F98+F99</f>
        <v>10971975.35</v>
      </c>
      <c r="G93" s="155">
        <f>G94+G95+G96+G97+G98+G99</f>
        <v>4633590.95</v>
      </c>
      <c r="H93" s="155">
        <f>H94+H96+H97+H98+H99</f>
        <v>13125</v>
      </c>
      <c r="I93" s="155">
        <f>I94+I96+I97+I98+I99</f>
        <v>2303.48</v>
      </c>
      <c r="J93" s="169"/>
      <c r="K93" s="155">
        <f>K94+K96+K97+K98+K99</f>
        <v>6338384.4</v>
      </c>
      <c r="L93" s="98">
        <f>L94+L96+L97+L98+L99</f>
        <v>0</v>
      </c>
      <c r="M93" s="90">
        <f t="shared" si="10"/>
        <v>91.10980957243063</v>
      </c>
    </row>
    <row r="94" spans="1:13" ht="12.75">
      <c r="A94" s="61"/>
      <c r="B94" s="24" t="s">
        <v>114</v>
      </c>
      <c r="C94" s="23" t="s">
        <v>115</v>
      </c>
      <c r="D94" s="25">
        <v>11056444</v>
      </c>
      <c r="E94" s="25">
        <v>9196444</v>
      </c>
      <c r="F94" s="156">
        <v>8934371.67</v>
      </c>
      <c r="G94" s="156">
        <f aca="true" t="shared" si="12" ref="G94:G99">F94-K94</f>
        <v>2934371.67</v>
      </c>
      <c r="H94" s="156"/>
      <c r="I94" s="156"/>
      <c r="J94" s="170"/>
      <c r="K94" s="156">
        <v>6000000</v>
      </c>
      <c r="L94" s="26"/>
      <c r="M94" s="71">
        <f t="shared" si="10"/>
        <v>97.15028624107318</v>
      </c>
    </row>
    <row r="95" spans="1:13" ht="12.75">
      <c r="A95" s="61"/>
      <c r="B95" s="24" t="s">
        <v>183</v>
      </c>
      <c r="C95" s="23" t="s">
        <v>184</v>
      </c>
      <c r="D95" s="25">
        <v>80000</v>
      </c>
      <c r="E95" s="25">
        <v>105000</v>
      </c>
      <c r="F95" s="156">
        <v>94788.55</v>
      </c>
      <c r="G95" s="156">
        <f t="shared" si="12"/>
        <v>94788.55</v>
      </c>
      <c r="H95" s="156"/>
      <c r="I95" s="156"/>
      <c r="J95" s="170"/>
      <c r="K95" s="156"/>
      <c r="L95" s="26"/>
      <c r="M95" s="71">
        <f t="shared" si="10"/>
        <v>90.27480952380952</v>
      </c>
    </row>
    <row r="96" spans="1:13" ht="12.75">
      <c r="A96" s="61"/>
      <c r="B96" s="24" t="s">
        <v>116</v>
      </c>
      <c r="C96" s="23" t="s">
        <v>117</v>
      </c>
      <c r="D96" s="25">
        <v>301340</v>
      </c>
      <c r="E96" s="25">
        <v>301340</v>
      </c>
      <c r="F96" s="156">
        <v>271265.45</v>
      </c>
      <c r="G96" s="156">
        <f t="shared" si="12"/>
        <v>271265.45</v>
      </c>
      <c r="H96" s="156">
        <v>13125</v>
      </c>
      <c r="I96" s="156">
        <v>2303.48</v>
      </c>
      <c r="J96" s="170"/>
      <c r="K96" s="156"/>
      <c r="L96" s="26"/>
      <c r="M96" s="71">
        <f t="shared" si="10"/>
        <v>90.01972854582864</v>
      </c>
    </row>
    <row r="97" spans="1:13" ht="12.75">
      <c r="A97" s="61"/>
      <c r="B97" s="24" t="s">
        <v>118</v>
      </c>
      <c r="C97" s="23" t="s">
        <v>119</v>
      </c>
      <c r="D97" s="25">
        <v>180000</v>
      </c>
      <c r="E97" s="25">
        <v>150000</v>
      </c>
      <c r="F97" s="156">
        <v>114972.66</v>
      </c>
      <c r="G97" s="156">
        <f t="shared" si="12"/>
        <v>114972.66</v>
      </c>
      <c r="H97" s="156"/>
      <c r="I97" s="156"/>
      <c r="J97" s="170"/>
      <c r="K97" s="156"/>
      <c r="L97" s="26"/>
      <c r="M97" s="71">
        <f t="shared" si="10"/>
        <v>76.64844000000001</v>
      </c>
    </row>
    <row r="98" spans="1:13" ht="12.75">
      <c r="A98" s="61"/>
      <c r="B98" s="24" t="s">
        <v>120</v>
      </c>
      <c r="C98" s="23" t="s">
        <v>121</v>
      </c>
      <c r="D98" s="25">
        <v>1935000</v>
      </c>
      <c r="E98" s="25">
        <v>2179800</v>
      </c>
      <c r="F98" s="156">
        <v>1469849.41</v>
      </c>
      <c r="G98" s="156">
        <f t="shared" si="12"/>
        <v>1131465.0099999998</v>
      </c>
      <c r="H98" s="156"/>
      <c r="I98" s="156"/>
      <c r="J98" s="170"/>
      <c r="K98" s="171">
        <v>338384.4</v>
      </c>
      <c r="L98" s="26">
        <v>0</v>
      </c>
      <c r="M98" s="71">
        <f t="shared" si="10"/>
        <v>67.43047114414166</v>
      </c>
    </row>
    <row r="99" spans="1:13" ht="12.75">
      <c r="A99" s="65"/>
      <c r="B99" s="36" t="s">
        <v>122</v>
      </c>
      <c r="C99" s="37" t="s">
        <v>46</v>
      </c>
      <c r="D99" s="38">
        <v>75000</v>
      </c>
      <c r="E99" s="38">
        <v>110000</v>
      </c>
      <c r="F99" s="156">
        <v>86727.61</v>
      </c>
      <c r="G99" s="156">
        <f t="shared" si="12"/>
        <v>86727.61</v>
      </c>
      <c r="H99" s="163">
        <v>0</v>
      </c>
      <c r="I99" s="163">
        <v>0</v>
      </c>
      <c r="J99" s="172"/>
      <c r="K99" s="163"/>
      <c r="L99" s="39"/>
      <c r="M99" s="71">
        <f t="shared" si="10"/>
        <v>78.84328181818182</v>
      </c>
    </row>
    <row r="100" spans="1:13" s="1" customFormat="1" ht="25.5">
      <c r="A100" s="91" t="s">
        <v>123</v>
      </c>
      <c r="B100" s="92"/>
      <c r="C100" s="89" t="s">
        <v>124</v>
      </c>
      <c r="D100" s="98">
        <f>D101+D102+D103</f>
        <v>2111300</v>
      </c>
      <c r="E100" s="98">
        <f>E101+E102+E103</f>
        <v>1330800</v>
      </c>
      <c r="F100" s="169">
        <f>F101+F102+F103</f>
        <v>1040205.85</v>
      </c>
      <c r="G100" s="169">
        <f>G101+G102+G103</f>
        <v>468667.82999999996</v>
      </c>
      <c r="H100" s="155">
        <f>H102+H103</f>
        <v>32915</v>
      </c>
      <c r="I100" s="155">
        <f>I102+I103</f>
        <v>105.69</v>
      </c>
      <c r="J100" s="155">
        <f>J102+J103</f>
        <v>295050.77</v>
      </c>
      <c r="K100" s="155">
        <f>SUM(K101:K103)</f>
        <v>571538.02</v>
      </c>
      <c r="L100" s="98">
        <f>L102+L103</f>
        <v>0</v>
      </c>
      <c r="M100" s="90">
        <f t="shared" si="10"/>
        <v>78.16395025548543</v>
      </c>
    </row>
    <row r="101" spans="1:13" s="1" customFormat="1" ht="12.75">
      <c r="A101" s="126"/>
      <c r="B101" s="130" t="s">
        <v>178</v>
      </c>
      <c r="C101" s="129" t="s">
        <v>179</v>
      </c>
      <c r="D101" s="128">
        <v>1500000</v>
      </c>
      <c r="E101" s="128">
        <v>580000</v>
      </c>
      <c r="F101" s="173">
        <v>455933.22</v>
      </c>
      <c r="G101" s="173">
        <f>F101-K101</f>
        <v>0</v>
      </c>
      <c r="H101" s="173">
        <v>0</v>
      </c>
      <c r="I101" s="173">
        <v>0</v>
      </c>
      <c r="J101" s="173">
        <v>0</v>
      </c>
      <c r="K101" s="173">
        <v>455933.22</v>
      </c>
      <c r="L101" s="127"/>
      <c r="M101" s="71">
        <f t="shared" si="10"/>
        <v>78.60917586206895</v>
      </c>
    </row>
    <row r="102" spans="1:13" ht="12.75">
      <c r="A102" s="66"/>
      <c r="B102" s="40" t="s">
        <v>125</v>
      </c>
      <c r="C102" s="41" t="s">
        <v>126</v>
      </c>
      <c r="D102" s="42">
        <v>175140</v>
      </c>
      <c r="E102" s="42">
        <v>175140</v>
      </c>
      <c r="F102" s="156">
        <v>169050.77</v>
      </c>
      <c r="G102" s="173">
        <f>F102-K102</f>
        <v>169050.77</v>
      </c>
      <c r="H102" s="168">
        <v>0</v>
      </c>
      <c r="I102" s="168">
        <v>0</v>
      </c>
      <c r="J102" s="168">
        <f>F102</f>
        <v>169050.77</v>
      </c>
      <c r="K102" s="168">
        <v>0</v>
      </c>
      <c r="L102" s="43"/>
      <c r="M102" s="71">
        <f t="shared" si="10"/>
        <v>96.52322142286171</v>
      </c>
    </row>
    <row r="103" spans="1:13" ht="12.75">
      <c r="A103" s="61"/>
      <c r="B103" s="24" t="s">
        <v>127</v>
      </c>
      <c r="C103" s="23" t="s">
        <v>128</v>
      </c>
      <c r="D103" s="25">
        <v>436160</v>
      </c>
      <c r="E103" s="25">
        <v>575660</v>
      </c>
      <c r="F103" s="156">
        <v>415221.86</v>
      </c>
      <c r="G103" s="156">
        <f>F103-K103</f>
        <v>299617.06</v>
      </c>
      <c r="H103" s="156">
        <v>32915</v>
      </c>
      <c r="I103" s="156">
        <v>105.69</v>
      </c>
      <c r="J103" s="156">
        <v>126000</v>
      </c>
      <c r="K103" s="156">
        <v>115604.8</v>
      </c>
      <c r="L103" s="25"/>
      <c r="M103" s="71">
        <f t="shared" si="10"/>
        <v>72.12970503422159</v>
      </c>
    </row>
    <row r="104" spans="1:13" s="1" customFormat="1" ht="12.75">
      <c r="A104" s="87" t="s">
        <v>129</v>
      </c>
      <c r="B104" s="92"/>
      <c r="C104" s="89" t="s">
        <v>130</v>
      </c>
      <c r="D104" s="98">
        <f>SUM(D105:D107)</f>
        <v>4400813</v>
      </c>
      <c r="E104" s="98">
        <f>SUM(E105:E107)</f>
        <v>5039163</v>
      </c>
      <c r="F104" s="155">
        <f>SUM(F105:F107)</f>
        <v>4503738.06</v>
      </c>
      <c r="G104" s="155">
        <f aca="true" t="shared" si="13" ref="G104:L104">SUM(G105:G106)</f>
        <v>1486748.55</v>
      </c>
      <c r="H104" s="155">
        <f t="shared" si="13"/>
        <v>376746.44</v>
      </c>
      <c r="I104" s="155">
        <f t="shared" si="13"/>
        <v>9669.32</v>
      </c>
      <c r="J104" s="155">
        <f t="shared" si="13"/>
        <v>667500</v>
      </c>
      <c r="K104" s="155">
        <f>SUM(K105:K107)</f>
        <v>3016989.51</v>
      </c>
      <c r="L104" s="98">
        <f t="shared" si="13"/>
        <v>0</v>
      </c>
      <c r="M104" s="90">
        <f t="shared" si="10"/>
        <v>89.3747247310714</v>
      </c>
    </row>
    <row r="105" spans="1:13" s="1" customFormat="1" ht="12.75">
      <c r="A105" s="61"/>
      <c r="B105" s="24" t="s">
        <v>131</v>
      </c>
      <c r="C105" s="23" t="s">
        <v>132</v>
      </c>
      <c r="D105" s="25">
        <v>2050000</v>
      </c>
      <c r="E105" s="25">
        <v>2650000</v>
      </c>
      <c r="F105" s="148">
        <v>2562902.51</v>
      </c>
      <c r="G105" s="156">
        <f>F105-K105</f>
        <v>0</v>
      </c>
      <c r="H105" s="156"/>
      <c r="I105" s="156"/>
      <c r="J105" s="156"/>
      <c r="K105" s="147">
        <v>2562902.51</v>
      </c>
      <c r="L105" s="25"/>
      <c r="M105" s="71">
        <f t="shared" si="10"/>
        <v>96.71330226415094</v>
      </c>
    </row>
    <row r="106" spans="1:13" s="1" customFormat="1" ht="13.5" customHeight="1">
      <c r="A106" s="61"/>
      <c r="B106" s="24" t="s">
        <v>133</v>
      </c>
      <c r="C106" s="23" t="s">
        <v>134</v>
      </c>
      <c r="D106" s="25">
        <v>1600813</v>
      </c>
      <c r="E106" s="25">
        <v>1974163</v>
      </c>
      <c r="F106" s="148">
        <v>1753323.55</v>
      </c>
      <c r="G106" s="156">
        <f>F106-K106</f>
        <v>1486748.55</v>
      </c>
      <c r="H106" s="156">
        <v>376746.44</v>
      </c>
      <c r="I106" s="156">
        <v>9669.32</v>
      </c>
      <c r="J106" s="156">
        <v>667500</v>
      </c>
      <c r="K106" s="147">
        <v>266575</v>
      </c>
      <c r="L106" s="27"/>
      <c r="M106" s="71">
        <f t="shared" si="10"/>
        <v>88.81351489213404</v>
      </c>
    </row>
    <row r="107" spans="1:13" s="1" customFormat="1" ht="13.5" customHeight="1">
      <c r="A107" s="61"/>
      <c r="B107" s="24" t="s">
        <v>180</v>
      </c>
      <c r="C107" s="23" t="s">
        <v>46</v>
      </c>
      <c r="D107" s="25">
        <v>750000</v>
      </c>
      <c r="E107" s="25">
        <v>415000</v>
      </c>
      <c r="F107" s="148">
        <v>187512</v>
      </c>
      <c r="G107" s="156">
        <f>F107-K107</f>
        <v>0</v>
      </c>
      <c r="H107" s="156"/>
      <c r="I107" s="156"/>
      <c r="J107" s="156"/>
      <c r="K107" s="147">
        <v>187512</v>
      </c>
      <c r="L107" s="27"/>
      <c r="M107" s="71">
        <f t="shared" si="10"/>
        <v>45.183614457831325</v>
      </c>
    </row>
    <row r="108" spans="1:13" s="1" customFormat="1" ht="15.75">
      <c r="A108" s="111"/>
      <c r="B108" s="112"/>
      <c r="C108" s="113" t="s">
        <v>135</v>
      </c>
      <c r="D108" s="114">
        <f>D14+D19+D21+D25+D28+D33+D39+D42+D44+D52+D54+D56+D66+D76+D81+D89+D93+D100+D104</f>
        <v>91648476</v>
      </c>
      <c r="E108" s="114">
        <f>E14+E19+E21+E25+E28+E33+E39+E42+E44+E52+E54+E56+E66+E76+E81+E89+E93+E100+E104</f>
        <v>88258810</v>
      </c>
      <c r="F108" s="190">
        <f>F14+F19+F21+F25+F28+F33+F39+F42+F44+F52+F54+F56+F66+F76+F81+F89+F93+F100+F104</f>
        <v>72908442.14</v>
      </c>
      <c r="G108" s="175">
        <f>G14+G19+G21+G25+G28+G33+G39+G42+G44+G52+G54+G56+G66+G76+G81+G89+G93+G100+G104</f>
        <v>43279756.32</v>
      </c>
      <c r="H108" s="175">
        <f>H14+H21+H25+H28+H33+H39+H42+H44+H52+H54+H56+H66+H76+H81+H89+H93+H100+H104</f>
        <v>13842647.34</v>
      </c>
      <c r="I108" s="175">
        <f>I14+I21+I25+I28+I33+I39+I42+I44+I52+I54+I56+I66+I76+I81+I89+I93+I100+I104</f>
        <v>2333768.8</v>
      </c>
      <c r="J108" s="175">
        <f>J14+J21+J25+J28+J33+J39+J42+J44+J52+J54+J56+J66+J76+J81+J89+J93+J100+J104</f>
        <v>4668011.67</v>
      </c>
      <c r="K108" s="174">
        <f>K14+K21+K25+K28+K33+K44+K66+K81+K93+K100+K104</f>
        <v>29628685.82</v>
      </c>
      <c r="L108" s="174">
        <f>L14+L21+L25+L28+L33+L39+L44+L66+L81+L93+L100+L104</f>
        <v>2088808.13</v>
      </c>
      <c r="M108" s="115">
        <f t="shared" si="10"/>
        <v>82.60755174469269</v>
      </c>
    </row>
    <row r="109" spans="1:13" s="1" customFormat="1" ht="15.75">
      <c r="A109" s="61"/>
      <c r="B109" s="45"/>
      <c r="C109" s="46"/>
      <c r="D109" s="47"/>
      <c r="E109" s="47"/>
      <c r="F109" s="80"/>
      <c r="G109" s="80"/>
      <c r="H109" s="80"/>
      <c r="I109" s="80"/>
      <c r="J109" s="47"/>
      <c r="K109" s="80"/>
      <c r="L109" s="27"/>
      <c r="M109" s="71"/>
    </row>
    <row r="110" spans="1:13" ht="12.75">
      <c r="A110" s="67"/>
      <c r="B110" s="57"/>
      <c r="C110" s="56" t="s">
        <v>145</v>
      </c>
      <c r="D110" s="29">
        <f>SUM(D112:D112)</f>
        <v>1257146</v>
      </c>
      <c r="E110" s="29">
        <f>SUM(E112:E112)</f>
        <v>1257146</v>
      </c>
      <c r="F110" s="78">
        <f>SUM(F112:F112)</f>
        <v>1257146</v>
      </c>
      <c r="G110" s="78"/>
      <c r="H110" s="78"/>
      <c r="I110" s="78"/>
      <c r="J110" s="29"/>
      <c r="K110" s="78"/>
      <c r="L110" s="58"/>
      <c r="M110" s="71">
        <v>0</v>
      </c>
    </row>
    <row r="111" spans="1:13" ht="12.75">
      <c r="A111" s="68"/>
      <c r="B111" s="44"/>
      <c r="C111" s="48" t="s">
        <v>4</v>
      </c>
      <c r="D111" s="25"/>
      <c r="E111" s="25"/>
      <c r="F111" s="75"/>
      <c r="G111" s="75"/>
      <c r="H111" s="75"/>
      <c r="I111" s="75"/>
      <c r="J111" s="25"/>
      <c r="K111" s="75"/>
      <c r="L111" s="26"/>
      <c r="M111" s="71"/>
    </row>
    <row r="112" spans="1:13" ht="26.25" thickBot="1">
      <c r="A112" s="69"/>
      <c r="B112" s="70">
        <v>992</v>
      </c>
      <c r="C112" s="116" t="s">
        <v>189</v>
      </c>
      <c r="D112" s="38">
        <v>1257146</v>
      </c>
      <c r="E112" s="38">
        <v>1257146</v>
      </c>
      <c r="F112" s="76">
        <v>1257146</v>
      </c>
      <c r="G112" s="76"/>
      <c r="H112" s="76"/>
      <c r="I112" s="76"/>
      <c r="J112" s="38"/>
      <c r="K112" s="76"/>
      <c r="L112" s="39"/>
      <c r="M112" s="72"/>
    </row>
    <row r="113" spans="1:13" s="1" customFormat="1" ht="16.5" thickBot="1">
      <c r="A113" s="49"/>
      <c r="B113" s="50"/>
      <c r="C113" s="51" t="s">
        <v>136</v>
      </c>
      <c r="D113" s="52">
        <f>D108+D110</f>
        <v>92905622</v>
      </c>
      <c r="E113" s="52">
        <f>E108+E110</f>
        <v>89515956</v>
      </c>
      <c r="F113" s="191">
        <f aca="true" t="shared" si="14" ref="F113:K113">F108+F110</f>
        <v>74165588.14</v>
      </c>
      <c r="G113" s="191">
        <f t="shared" si="14"/>
        <v>43279756.32</v>
      </c>
      <c r="H113" s="191">
        <f t="shared" si="14"/>
        <v>13842647.34</v>
      </c>
      <c r="I113" s="191">
        <f t="shared" si="14"/>
        <v>2333768.8</v>
      </c>
      <c r="J113" s="191">
        <f t="shared" si="14"/>
        <v>4668011.67</v>
      </c>
      <c r="K113" s="191">
        <f t="shared" si="14"/>
        <v>29628685.82</v>
      </c>
      <c r="L113" s="188">
        <f>L14+L33+L39+L44+L81</f>
        <v>2088808.13</v>
      </c>
      <c r="M113" s="53">
        <f t="shared" si="10"/>
        <v>82.8518081625582</v>
      </c>
    </row>
  </sheetData>
  <sheetProtection/>
  <mergeCells count="13">
    <mergeCell ref="E9:E12"/>
    <mergeCell ref="A9:A12"/>
    <mergeCell ref="B9:B12"/>
    <mergeCell ref="C9:C12"/>
    <mergeCell ref="D9:D12"/>
    <mergeCell ref="M9:M12"/>
    <mergeCell ref="F10:F12"/>
    <mergeCell ref="G10:J10"/>
    <mergeCell ref="G11:G12"/>
    <mergeCell ref="H11:J11"/>
    <mergeCell ref="K10:K12"/>
    <mergeCell ref="L10:L12"/>
    <mergeCell ref="F9:L9"/>
  </mergeCells>
  <printOptions/>
  <pageMargins left="0" right="0" top="0.5905511811023623" bottom="0.7874015748031497" header="0.5118110236220472" footer="0.5118110236220472"/>
  <pageSetup horizontalDpi="600" verticalDpi="600" orientation="landscape" paperSize="9" scale="7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Leszczyńska</dc:creator>
  <cp:keywords/>
  <dc:description/>
  <cp:lastModifiedBy>Marta Paliszewska</cp:lastModifiedBy>
  <cp:lastPrinted>2010-03-09T16:37:28Z</cp:lastPrinted>
  <dcterms:created xsi:type="dcterms:W3CDTF">2004-11-10T11:38:14Z</dcterms:created>
  <dcterms:modified xsi:type="dcterms:W3CDTF">2010-03-23T13:09:29Z</dcterms:modified>
  <cp:category/>
  <cp:version/>
  <cp:contentType/>
  <cp:contentStatus/>
</cp:coreProperties>
</file>