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45" windowWidth="9900" windowHeight="4860" activeTab="0"/>
  </bookViews>
  <sheets>
    <sheet name="Wydatki za 2007r" sheetId="1" r:id="rId1"/>
    <sheet name="Arkusz3" sheetId="2" r:id="rId2"/>
  </sheets>
  <definedNames>
    <definedName name="_xlnm.Print_Titles" localSheetId="0">'Wydatki za 2007r'!$9:$13</definedName>
  </definedNames>
  <calcPr fullCalcOnLoad="1"/>
</workbook>
</file>

<file path=xl/sharedStrings.xml><?xml version="1.0" encoding="utf-8"?>
<sst xmlns="http://schemas.openxmlformats.org/spreadsheetml/2006/main" count="228" uniqueCount="198">
  <si>
    <t>Dz.</t>
  </si>
  <si>
    <t>Rozdz.</t>
  </si>
  <si>
    <t>Nazwa działu i rozdziału</t>
  </si>
  <si>
    <t>Bieżące</t>
  </si>
  <si>
    <t>Razem</t>
  </si>
  <si>
    <t>w tym:</t>
  </si>
  <si>
    <t>Wynagrodzenia</t>
  </si>
  <si>
    <t>Pochodne</t>
  </si>
  <si>
    <t>Dotacje</t>
  </si>
  <si>
    <t xml:space="preserve">1 </t>
  </si>
  <si>
    <t>2</t>
  </si>
  <si>
    <t>010</t>
  </si>
  <si>
    <t>Rolnictwo i łowiectwo</t>
  </si>
  <si>
    <t>01010</t>
  </si>
  <si>
    <t>Infrastruktura wodociągowa i sanitacyjna wsi</t>
  </si>
  <si>
    <t xml:space="preserve"> 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</si>
  <si>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</si>
  <si>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</si>
  <si>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</si>
  <si>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</si>
  <si>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</si>
  <si>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</si>
  <si>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</si>
  <si>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</si>
  <si>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</t>
  </si>
  <si>
    <t>Gospodarka mieszkaniowa</t>
  </si>
  <si>
    <t>70004</t>
  </si>
  <si>
    <t>Różne jednostki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</si>
  <si>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</si>
  <si>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</si>
  <si>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</si>
  <si>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</si>
  <si>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</si>
  <si>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zagospodarow.  przestrzennego</t>
  </si>
  <si>
    <t>71013</t>
  </si>
  <si>
    <t>Prace geodezyjne i kartograficzne /nieinw/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</si>
  <si>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</si>
  <si>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</si>
  <si>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</si>
  <si>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</si>
  <si>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</si>
  <si>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</si>
  <si>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</si>
  <si>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</si>
  <si>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</si>
  <si>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Urząd Gminy</t>
  </si>
  <si>
    <t>75095</t>
  </si>
  <si>
    <t>Pozostała działalność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</si>
  <si>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</si>
  <si>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</si>
  <si>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</si>
  <si>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</si>
  <si>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</si>
  <si>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</si>
  <si>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</si>
  <si>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</si>
  <si>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</si>
  <si>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</si>
  <si>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</si>
  <si>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</si>
  <si>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</si>
  <si>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75495</t>
  </si>
  <si>
    <t>756</t>
  </si>
  <si>
    <t>Dochody od osób prawnych, od osób fizycznych i od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</si>
  <si>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</si>
  <si>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</si>
  <si>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</si>
  <si>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</si>
  <si>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</si>
  <si>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</si>
  <si>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</si>
  <si>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</si>
  <si>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</si>
  <si>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 :</t>
  </si>
  <si>
    <t xml:space="preserve">rezerwy ogólne 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</si>
  <si>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</si>
  <si>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</si>
  <si>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</si>
  <si>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</si>
  <si>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</si>
  <si>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</si>
  <si>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</si>
  <si>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</si>
  <si>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</si>
  <si>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</si>
  <si>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</si>
  <si>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</si>
  <si>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</si>
  <si>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</si>
  <si>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</si>
  <si>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</si>
  <si>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</si>
  <si>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85149</t>
  </si>
  <si>
    <t>Programy polityki zdrowotnej</t>
  </si>
  <si>
    <t>85154</t>
  </si>
  <si>
    <t>Przeciwdziałanie alkoholizmowi</t>
  </si>
  <si>
    <t>852</t>
  </si>
  <si>
    <t>Pomoc społeczna</t>
  </si>
  <si>
    <t>85213</t>
  </si>
  <si>
    <t>85214</t>
  </si>
  <si>
    <t>85215</t>
  </si>
  <si>
    <t>Dodatki mieszkaniowe</t>
  </si>
  <si>
    <t>85219</t>
  </si>
  <si>
    <t>Ośrodki pomocy społecznej</t>
  </si>
  <si>
    <t>Usługi opiekuńcze i specjalist.usługi opiekuńcze</t>
  </si>
  <si>
    <t>85295</t>
  </si>
  <si>
    <t>Pozostala działalność</t>
  </si>
  <si>
    <t>854</t>
  </si>
  <si>
    <t>Edukacyjna opieka wychowawcza</t>
  </si>
  <si>
    <t>85401</t>
  </si>
  <si>
    <t>Swietlice szkolne</t>
  </si>
  <si>
    <t>85412</t>
  </si>
  <si>
    <t>Kolonie i obozy oraz inne formy wypoczynku dla dzieci i młodzieży szkolnej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</si>
  <si>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</si>
  <si>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</si>
  <si>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</si>
  <si>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</si>
  <si>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</si>
  <si>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</si>
  <si>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</si>
  <si>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</si>
  <si>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</si>
  <si>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</si>
  <si>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</si>
  <si>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921</t>
  </si>
  <si>
    <t>Kultura i ochrona dziedzictwa narodowego</t>
  </si>
  <si>
    <t>92116</t>
  </si>
  <si>
    <t>Biblioteki</t>
  </si>
  <si>
    <t>92195</t>
  </si>
  <si>
    <t xml:space="preserve">Pozostała działalność 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</si>
  <si>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</si>
  <si>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</si>
  <si>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</si>
  <si>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</si>
  <si>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</si>
  <si>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</si>
  <si>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Ogółem</t>
  </si>
  <si>
    <t>Łącznie wydatki i rozchody</t>
  </si>
  <si>
    <t>85212</t>
  </si>
  <si>
    <t>75831</t>
  </si>
  <si>
    <t>Część równoważąca subwencji ogólnej dla gmin</t>
  </si>
  <si>
    <t>751</t>
  </si>
  <si>
    <t>-organizacja festynu Zielonki</t>
  </si>
  <si>
    <t>-organizacja imprez artystycznych</t>
  </si>
  <si>
    <t>-prowadzenie ogólnodostępnych pracowni internetowych</t>
  </si>
  <si>
    <t>organizacja i uczestnictwo w imprezach sportowych</t>
  </si>
  <si>
    <t>spłaty pożyczek i kredytów</t>
  </si>
  <si>
    <t>Wójta Gminy Stare Babice</t>
  </si>
  <si>
    <t>Załącznik Nr  2</t>
  </si>
  <si>
    <t>Plan po zmianach</t>
  </si>
  <si>
    <t>Wydatki - wykonanie</t>
  </si>
  <si>
    <t>75075</t>
  </si>
  <si>
    <t>Promocja jednostek samorządu terytorialnego</t>
  </si>
  <si>
    <t>80103</t>
  </si>
  <si>
    <t>85415</t>
  </si>
  <si>
    <t>Pomoc materialna dla uczniów</t>
  </si>
  <si>
    <t>Oddziały przedszkolne w szkoł.podstawowych</t>
  </si>
  <si>
    <t>Wydatki   ogółem majątkowe</t>
  </si>
  <si>
    <t xml:space="preserve"> Dotacje na zadania zlecone</t>
  </si>
  <si>
    <t>Świadczenia rodzinne oraz skł. na ubezp.emeryt,rentowe z ubezp. Społecznego</t>
  </si>
  <si>
    <t>rezerwy celowe</t>
  </si>
  <si>
    <t>01095</t>
  </si>
  <si>
    <t>Komendy Wojewódzkie Policji</t>
  </si>
  <si>
    <t>75404</t>
  </si>
  <si>
    <t>%                   6 : 5</t>
  </si>
  <si>
    <t>85153</t>
  </si>
  <si>
    <t>Zwalczanie narkomanii</t>
  </si>
  <si>
    <t>75416</t>
  </si>
  <si>
    <t>Straż gminna</t>
  </si>
  <si>
    <t>400</t>
  </si>
  <si>
    <t>Wytwarzanie i zaopatrywanie w energię elektryczną, gaz i wodę</t>
  </si>
  <si>
    <t>40002</t>
  </si>
  <si>
    <t>Dostarczanie wody</t>
  </si>
  <si>
    <t>75421</t>
  </si>
  <si>
    <t>Zarządzenie kryzysowe</t>
  </si>
  <si>
    <t>80148</t>
  </si>
  <si>
    <t>Stołówki szkolne</t>
  </si>
  <si>
    <t>85141</t>
  </si>
  <si>
    <t>Ratownictwo medyczne</t>
  </si>
  <si>
    <t>92109</t>
  </si>
  <si>
    <t>Domy i ośrodki kultury, świetlice i kluby</t>
  </si>
  <si>
    <t>92695</t>
  </si>
  <si>
    <t>01008</t>
  </si>
  <si>
    <t>Melioracje wodne</t>
  </si>
  <si>
    <t>90002</t>
  </si>
  <si>
    <t>Gospodarka odpadami</t>
  </si>
  <si>
    <t>71095</t>
  </si>
  <si>
    <t>75113</t>
  </si>
  <si>
    <t>75411</t>
  </si>
  <si>
    <t>Komendy powiatowe Państwowej Straży Pożarnej</t>
  </si>
  <si>
    <t>Spłaty otrzymanych krajowych pożyczek i kredytów</t>
  </si>
  <si>
    <t>Składki na ubezpieczenie zdrowotne opłacane za osoby pobierajace niektóre świadczenia z pmocy społecznej, niektóre świadczenia rodzinne oraz za osoby uczestniczące w zajęciach w centrum integracji społecznej</t>
  </si>
  <si>
    <t>Zasiłki i pomoc w naturze oraz skladki na ubezpieczenia emerytalne i rentowe</t>
  </si>
  <si>
    <t>Wybory do Parlamentu Europejskiego</t>
  </si>
  <si>
    <t>Plan wg uchwały na 2009 r.</t>
  </si>
  <si>
    <t>INFORMACJA Z WYKONANIA WYDATKÓW BUDŻETOWYCH GMINY ZA I PÓŁROCZE 2009 ROKU</t>
  </si>
  <si>
    <t xml:space="preserve">Do Zarządzenia Nr 227/09 </t>
  </si>
  <si>
    <t>z dnia 24 sierpnia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</si>
</sst>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 quotePrefix="1">
      <alignment horizontal="left"/>
    </xf>
    <xf numFmtId="3" fontId="0" fillId="0" borderId="16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wrapText="1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2" fontId="0" fillId="0" borderId="31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3" fontId="0" fillId="0" borderId="16" xfId="42" applyFont="1" applyFill="1" applyBorder="1" applyAlignment="1">
      <alignment wrapText="1"/>
    </xf>
    <xf numFmtId="43" fontId="0" fillId="0" borderId="16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43" fontId="6" fillId="0" borderId="16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43" fontId="1" fillId="0" borderId="16" xfId="42" applyFont="1" applyFill="1" applyBorder="1" applyAlignment="1">
      <alignment/>
    </xf>
    <xf numFmtId="43" fontId="1" fillId="0" borderId="25" xfId="42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49" fontId="1" fillId="4" borderId="28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wrapText="1"/>
    </xf>
    <xf numFmtId="3" fontId="1" fillId="4" borderId="15" xfId="0" applyNumberFormat="1" applyFont="1" applyFill="1" applyBorder="1" applyAlignment="1">
      <alignment wrapText="1"/>
    </xf>
    <xf numFmtId="2" fontId="1" fillId="4" borderId="31" xfId="0" applyNumberFormat="1" applyFont="1" applyFill="1" applyBorder="1" applyAlignment="1">
      <alignment/>
    </xf>
    <xf numFmtId="49" fontId="1" fillId="10" borderId="28" xfId="0" applyNumberFormat="1" applyFont="1" applyFill="1" applyBorder="1" applyAlignment="1">
      <alignment/>
    </xf>
    <xf numFmtId="49" fontId="1" fillId="10" borderId="15" xfId="0" applyNumberFormat="1" applyFont="1" applyFill="1" applyBorder="1" applyAlignment="1">
      <alignment horizontal="left"/>
    </xf>
    <xf numFmtId="49" fontId="1" fillId="10" borderId="16" xfId="0" applyNumberFormat="1" applyFont="1" applyFill="1" applyBorder="1" applyAlignment="1">
      <alignment wrapText="1"/>
    </xf>
    <xf numFmtId="2" fontId="1" fillId="10" borderId="31" xfId="0" applyNumberFormat="1" applyFont="1" applyFill="1" applyBorder="1" applyAlignment="1">
      <alignment/>
    </xf>
    <xf numFmtId="49" fontId="1" fillId="10" borderId="27" xfId="0" applyNumberFormat="1" applyFont="1" applyFill="1" applyBorder="1" applyAlignment="1">
      <alignment/>
    </xf>
    <xf numFmtId="49" fontId="1" fillId="10" borderId="16" xfId="0" applyNumberFormat="1" applyFont="1" applyFill="1" applyBorder="1" applyAlignment="1">
      <alignment horizontal="left"/>
    </xf>
    <xf numFmtId="3" fontId="1" fillId="10" borderId="16" xfId="0" applyNumberFormat="1" applyFont="1" applyFill="1" applyBorder="1" applyAlignment="1">
      <alignment wrapText="1"/>
    </xf>
    <xf numFmtId="43" fontId="1" fillId="10" borderId="16" xfId="42" applyFont="1" applyFill="1" applyBorder="1" applyAlignment="1">
      <alignment wrapText="1"/>
    </xf>
    <xf numFmtId="49" fontId="5" fillId="10" borderId="15" xfId="0" applyNumberFormat="1" applyFont="1" applyFill="1" applyBorder="1" applyAlignment="1">
      <alignment wrapText="1"/>
    </xf>
    <xf numFmtId="3" fontId="1" fillId="10" borderId="15" xfId="0" applyNumberFormat="1" applyFont="1" applyFill="1" applyBorder="1" applyAlignment="1">
      <alignment/>
    </xf>
    <xf numFmtId="49" fontId="1" fillId="10" borderId="16" xfId="0" applyNumberFormat="1" applyFont="1" applyFill="1" applyBorder="1" applyAlignment="1">
      <alignment/>
    </xf>
    <xf numFmtId="3" fontId="1" fillId="10" borderId="16" xfId="0" applyNumberFormat="1" applyFont="1" applyFill="1" applyBorder="1" applyAlignment="1">
      <alignment/>
    </xf>
    <xf numFmtId="43" fontId="1" fillId="10" borderId="16" xfId="42" applyFont="1" applyFill="1" applyBorder="1" applyAlignment="1">
      <alignment/>
    </xf>
    <xf numFmtId="3" fontId="1" fillId="10" borderId="17" xfId="0" applyNumberFormat="1" applyFont="1" applyFill="1" applyBorder="1" applyAlignment="1">
      <alignment/>
    </xf>
    <xf numFmtId="2" fontId="1" fillId="10" borderId="15" xfId="0" applyNumberFormat="1" applyFont="1" applyFill="1" applyBorder="1" applyAlignment="1">
      <alignment/>
    </xf>
    <xf numFmtId="49" fontId="0" fillId="10" borderId="16" xfId="0" applyNumberFormat="1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/>
    </xf>
    <xf numFmtId="49" fontId="1" fillId="10" borderId="15" xfId="0" applyNumberFormat="1" applyFont="1" applyFill="1" applyBorder="1" applyAlignment="1">
      <alignment wrapText="1"/>
    </xf>
    <xf numFmtId="49" fontId="1" fillId="10" borderId="33" xfId="0" applyNumberFormat="1" applyFont="1" applyFill="1" applyBorder="1" applyAlignment="1">
      <alignment/>
    </xf>
    <xf numFmtId="49" fontId="1" fillId="10" borderId="34" xfId="0" applyNumberFormat="1" applyFont="1" applyFill="1" applyBorder="1" applyAlignment="1">
      <alignment horizontal="left"/>
    </xf>
    <xf numFmtId="49" fontId="1" fillId="10" borderId="34" xfId="0" applyNumberFormat="1" applyFont="1" applyFill="1" applyBorder="1" applyAlignment="1">
      <alignment wrapText="1"/>
    </xf>
    <xf numFmtId="3" fontId="1" fillId="10" borderId="34" xfId="0" applyNumberFormat="1" applyFont="1" applyFill="1" applyBorder="1" applyAlignment="1">
      <alignment/>
    </xf>
    <xf numFmtId="3" fontId="1" fillId="10" borderId="35" xfId="0" applyNumberFormat="1" applyFont="1" applyFill="1" applyBorder="1" applyAlignment="1">
      <alignment/>
    </xf>
    <xf numFmtId="2" fontId="1" fillId="10" borderId="36" xfId="0" applyNumberFormat="1" applyFont="1" applyFill="1" applyBorder="1" applyAlignment="1">
      <alignment/>
    </xf>
    <xf numFmtId="49" fontId="1" fillId="33" borderId="27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3" fontId="0" fillId="10" borderId="16" xfId="42" applyFont="1" applyFill="1" applyBorder="1" applyAlignment="1">
      <alignment wrapText="1"/>
    </xf>
    <xf numFmtId="3" fontId="1" fillId="34" borderId="15" xfId="0" applyNumberFormat="1" applyFont="1" applyFill="1" applyBorder="1" applyAlignment="1">
      <alignment/>
    </xf>
    <xf numFmtId="43" fontId="1" fillId="34" borderId="15" xfId="42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49" fontId="1" fillId="34" borderId="28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 horizontal="left"/>
    </xf>
    <xf numFmtId="49" fontId="0" fillId="34" borderId="15" xfId="0" applyNumberFormat="1" applyFill="1" applyBorder="1" applyAlignment="1">
      <alignment wrapText="1"/>
    </xf>
    <xf numFmtId="49" fontId="1" fillId="34" borderId="27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49" fontId="0" fillId="34" borderId="16" xfId="0" applyNumberFormat="1" applyFill="1" applyBorder="1" applyAlignment="1">
      <alignment wrapText="1"/>
    </xf>
    <xf numFmtId="49" fontId="0" fillId="34" borderId="16" xfId="0" applyNumberFormat="1" applyFill="1" applyBorder="1" applyAlignment="1">
      <alignment horizontal="left"/>
    </xf>
    <xf numFmtId="3" fontId="1" fillId="10" borderId="16" xfId="0" applyNumberFormat="1" applyFont="1" applyFill="1" applyBorder="1" applyAlignment="1">
      <alignment wrapText="1"/>
    </xf>
    <xf numFmtId="43" fontId="1" fillId="10" borderId="16" xfId="42" applyFont="1" applyFill="1" applyBorder="1" applyAlignment="1">
      <alignment wrapText="1"/>
    </xf>
    <xf numFmtId="49" fontId="1" fillId="10" borderId="16" xfId="0" applyNumberFormat="1" applyFont="1" applyFill="1" applyBorder="1" applyAlignment="1">
      <alignment wrapText="1"/>
    </xf>
    <xf numFmtId="3" fontId="0" fillId="34" borderId="15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 wrapText="1"/>
    </xf>
    <xf numFmtId="3" fontId="0" fillId="34" borderId="15" xfId="0" applyNumberFormat="1" applyFont="1" applyFill="1" applyBorder="1" applyAlignment="1">
      <alignment wrapText="1"/>
    </xf>
    <xf numFmtId="49" fontId="0" fillId="34" borderId="28" xfId="0" applyNumberFormat="1" applyFont="1" applyFill="1" applyBorder="1" applyAlignment="1">
      <alignment/>
    </xf>
    <xf numFmtId="43" fontId="1" fillId="34" borderId="15" xfId="42" applyFont="1" applyFill="1" applyBorder="1" applyAlignment="1">
      <alignment wrapText="1"/>
    </xf>
    <xf numFmtId="4" fontId="0" fillId="34" borderId="15" xfId="0" applyNumberFormat="1" applyFont="1" applyFill="1" applyBorder="1" applyAlignment="1">
      <alignment wrapText="1"/>
    </xf>
    <xf numFmtId="4" fontId="1" fillId="10" borderId="16" xfId="0" applyNumberFormat="1" applyFont="1" applyFill="1" applyBorder="1" applyAlignment="1">
      <alignment wrapText="1"/>
    </xf>
    <xf numFmtId="43" fontId="0" fillId="0" borderId="16" xfId="42" applyFont="1" applyFill="1" applyBorder="1" applyAlignment="1">
      <alignment horizontal="right" wrapText="1"/>
    </xf>
    <xf numFmtId="43" fontId="1" fillId="10" borderId="16" xfId="42" applyFont="1" applyFill="1" applyBorder="1" applyAlignment="1">
      <alignment horizontal="right" wrapText="1"/>
    </xf>
    <xf numFmtId="43" fontId="1" fillId="4" borderId="15" xfId="42" applyFont="1" applyFill="1" applyBorder="1" applyAlignment="1">
      <alignment horizontal="right" wrapText="1"/>
    </xf>
    <xf numFmtId="43" fontId="1" fillId="34" borderId="15" xfId="42" applyFont="1" applyFill="1" applyBorder="1" applyAlignment="1">
      <alignment horizontal="right" wrapText="1"/>
    </xf>
    <xf numFmtId="43" fontId="1" fillId="10" borderId="16" xfId="42" applyFont="1" applyFill="1" applyBorder="1" applyAlignment="1">
      <alignment horizontal="right" wrapText="1"/>
    </xf>
    <xf numFmtId="4" fontId="1" fillId="10" borderId="16" xfId="0" applyNumberFormat="1" applyFont="1" applyFill="1" applyBorder="1" applyAlignment="1">
      <alignment horizontal="right" wrapText="1"/>
    </xf>
    <xf numFmtId="4" fontId="0" fillId="0" borderId="16" xfId="42" applyNumberFormat="1" applyFont="1" applyFill="1" applyBorder="1" applyAlignment="1">
      <alignment/>
    </xf>
    <xf numFmtId="4" fontId="0" fillId="0" borderId="16" xfId="42" applyNumberFormat="1" applyFont="1" applyFill="1" applyBorder="1" applyAlignment="1">
      <alignment horizontal="right"/>
    </xf>
    <xf numFmtId="4" fontId="0" fillId="0" borderId="16" xfId="42" applyNumberFormat="1" applyFont="1" applyFill="1" applyBorder="1" applyAlignment="1">
      <alignment wrapText="1"/>
    </xf>
    <xf numFmtId="43" fontId="0" fillId="34" borderId="15" xfId="42" applyFont="1" applyFill="1" applyBorder="1" applyAlignment="1">
      <alignment horizontal="right" wrapText="1"/>
    </xf>
    <xf numFmtId="4" fontId="1" fillId="10" borderId="16" xfId="0" applyNumberFormat="1" applyFont="1" applyFill="1" applyBorder="1" applyAlignment="1">
      <alignment wrapText="1"/>
    </xf>
    <xf numFmtId="4" fontId="0" fillId="0" borderId="16" xfId="42" applyNumberFormat="1" applyFont="1" applyFill="1" applyBorder="1" applyAlignment="1">
      <alignment horizontal="right" wrapText="1"/>
    </xf>
    <xf numFmtId="4" fontId="1" fillId="10" borderId="15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1" fillId="10" borderId="16" xfId="42" applyNumberFormat="1" applyFont="1" applyFill="1" applyBorder="1" applyAlignment="1">
      <alignment horizontal="right"/>
    </xf>
    <xf numFmtId="4" fontId="1" fillId="10" borderId="16" xfId="42" applyNumberFormat="1" applyFont="1" applyFill="1" applyBorder="1" applyAlignment="1">
      <alignment/>
    </xf>
    <xf numFmtId="4" fontId="0" fillId="0" borderId="16" xfId="42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4" fontId="1" fillId="10" borderId="15" xfId="42" applyNumberFormat="1" applyFont="1" applyFill="1" applyBorder="1" applyAlignment="1">
      <alignment horizontal="right"/>
    </xf>
    <xf numFmtId="4" fontId="0" fillId="0" borderId="19" xfId="42" applyNumberFormat="1" applyFont="1" applyFill="1" applyBorder="1" applyAlignment="1">
      <alignment horizontal="right"/>
    </xf>
    <xf numFmtId="4" fontId="1" fillId="10" borderId="15" xfId="42" applyNumberFormat="1" applyFont="1" applyFill="1" applyBorder="1" applyAlignment="1">
      <alignment/>
    </xf>
    <xf numFmtId="4" fontId="0" fillId="0" borderId="19" xfId="42" applyNumberFormat="1" applyFont="1" applyFill="1" applyBorder="1" applyAlignment="1">
      <alignment/>
    </xf>
    <xf numFmtId="4" fontId="1" fillId="10" borderId="34" xfId="42" applyNumberFormat="1" applyFont="1" applyFill="1" applyBorder="1" applyAlignment="1">
      <alignment/>
    </xf>
    <xf numFmtId="4" fontId="1" fillId="34" borderId="15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4" fontId="0" fillId="0" borderId="15" xfId="42" applyNumberFormat="1" applyFont="1" applyFill="1" applyBorder="1" applyAlignment="1">
      <alignment/>
    </xf>
    <xf numFmtId="4" fontId="0" fillId="0" borderId="21" xfId="42" applyNumberFormat="1" applyFont="1" applyFill="1" applyBorder="1" applyAlignment="1">
      <alignment/>
    </xf>
    <xf numFmtId="4" fontId="1" fillId="1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42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4" borderId="16" xfId="42" applyNumberFormat="1" applyFont="1" applyFill="1" applyBorder="1" applyAlignment="1">
      <alignment/>
    </xf>
    <xf numFmtId="4" fontId="1" fillId="33" borderId="16" xfId="42" applyNumberFormat="1" applyFont="1" applyFill="1" applyBorder="1" applyAlignment="1">
      <alignment horizontal="right"/>
    </xf>
    <xf numFmtId="4" fontId="1" fillId="33" borderId="16" xfId="42" applyNumberFormat="1" applyFont="1" applyFill="1" applyBorder="1" applyAlignment="1">
      <alignment/>
    </xf>
    <xf numFmtId="4" fontId="1" fillId="10" borderId="16" xfId="42" applyNumberFormat="1" applyFont="1" applyFill="1" applyBorder="1" applyAlignment="1">
      <alignment horizontal="right" wrapText="1"/>
    </xf>
    <xf numFmtId="4" fontId="1" fillId="4" borderId="15" xfId="0" applyNumberFormat="1" applyFont="1" applyFill="1" applyBorder="1" applyAlignment="1">
      <alignment wrapText="1"/>
    </xf>
    <xf numFmtId="4" fontId="1" fillId="1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10" borderId="34" xfId="0" applyNumberFormat="1" applyFont="1" applyFill="1" applyBorder="1" applyAlignment="1">
      <alignment/>
    </xf>
    <xf numFmtId="4" fontId="1" fillId="34" borderId="18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wrapText="1"/>
    </xf>
    <xf numFmtId="4" fontId="0" fillId="10" borderId="17" xfId="0" applyNumberFormat="1" applyFont="1" applyFill="1" applyBorder="1" applyAlignment="1">
      <alignment wrapText="1"/>
    </xf>
    <xf numFmtId="4" fontId="1" fillId="10" borderId="17" xfId="0" applyNumberFormat="1" applyFont="1" applyFill="1" applyBorder="1" applyAlignment="1">
      <alignment wrapText="1"/>
    </xf>
    <xf numFmtId="4" fontId="0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3" fontId="0" fillId="0" borderId="16" xfId="42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F1">
      <selection activeCell="L8" sqref="L8"/>
    </sheetView>
  </sheetViews>
  <sheetFormatPr defaultColWidth="9.00390625" defaultRowHeight="12.75"/>
  <cols>
    <col min="1" max="1" width="3.75390625" style="1" customWidth="1"/>
    <col min="2" max="2" width="6.125" style="2" customWidth="1"/>
    <col min="3" max="3" width="37.25390625" style="3" customWidth="1"/>
    <col min="4" max="5" width="10.125" style="3" customWidth="1"/>
    <col min="6" max="6" width="16.00390625" style="3" customWidth="1"/>
    <col min="7" max="7" width="15.875" style="3" customWidth="1"/>
    <col min="8" max="8" width="16.25390625" style="3" customWidth="1"/>
    <col min="9" max="9" width="15.625" style="3" customWidth="1"/>
    <col min="10" max="10" width="16.125" style="3" customWidth="1"/>
    <col min="11" max="11" width="18.625" style="3" customWidth="1"/>
    <col min="12" max="12" width="14.125" style="3" customWidth="1"/>
    <col min="13" max="13" width="10.625" style="3" customWidth="1"/>
    <col min="14" max="16384" width="9.125" style="3" customWidth="1"/>
  </cols>
  <sheetData>
    <row r="1" spans="9:11" ht="12.75">
      <c r="I1" s="59"/>
      <c r="K1" s="118" t="s">
        <v>148</v>
      </c>
    </row>
    <row r="2" spans="9:11" ht="12.75">
      <c r="I2" s="60"/>
      <c r="K2" s="119" t="s">
        <v>196</v>
      </c>
    </row>
    <row r="3" spans="9:11" ht="12.75">
      <c r="I3" s="59"/>
      <c r="K3" s="118" t="s">
        <v>147</v>
      </c>
    </row>
    <row r="4" spans="3:11" ht="12.75" customHeight="1">
      <c r="C4" s="5"/>
      <c r="I4" s="59"/>
      <c r="K4" s="118" t="s">
        <v>197</v>
      </c>
    </row>
    <row r="5" spans="3:11" ht="12.75" customHeight="1">
      <c r="C5" s="5"/>
      <c r="I5" s="59"/>
      <c r="K5" s="59"/>
    </row>
    <row r="6" spans="3:11" ht="18">
      <c r="C6" s="5" t="s">
        <v>195</v>
      </c>
      <c r="I6" s="59"/>
      <c r="K6" s="4"/>
    </row>
    <row r="7" spans="3:11" ht="18">
      <c r="C7" s="5"/>
      <c r="I7" s="59"/>
      <c r="K7" s="4"/>
    </row>
    <row r="8" spans="3:9" ht="12.75" customHeight="1" thickBot="1">
      <c r="C8" s="5"/>
      <c r="I8" s="4"/>
    </row>
    <row r="9" spans="1:13" s="6" customFormat="1" ht="12.75">
      <c r="A9" s="201" t="s">
        <v>0</v>
      </c>
      <c r="B9" s="204" t="s">
        <v>1</v>
      </c>
      <c r="C9" s="207" t="s">
        <v>2</v>
      </c>
      <c r="D9" s="200" t="s">
        <v>194</v>
      </c>
      <c r="E9" s="200" t="s">
        <v>149</v>
      </c>
      <c r="F9" s="199" t="s">
        <v>150</v>
      </c>
      <c r="G9" s="199"/>
      <c r="H9" s="199"/>
      <c r="I9" s="199"/>
      <c r="J9" s="199"/>
      <c r="K9" s="199"/>
      <c r="L9" s="199"/>
      <c r="M9" s="212" t="s">
        <v>164</v>
      </c>
    </row>
    <row r="10" spans="1:13" s="6" customFormat="1" ht="12.75">
      <c r="A10" s="202"/>
      <c r="B10" s="205"/>
      <c r="C10" s="208"/>
      <c r="D10" s="210"/>
      <c r="E10" s="194"/>
      <c r="F10" s="215" t="s">
        <v>136</v>
      </c>
      <c r="G10" s="218" t="s">
        <v>3</v>
      </c>
      <c r="H10" s="219"/>
      <c r="I10" s="219"/>
      <c r="J10" s="220"/>
      <c r="K10" s="193" t="s">
        <v>157</v>
      </c>
      <c r="L10" s="196" t="s">
        <v>158</v>
      </c>
      <c r="M10" s="213"/>
    </row>
    <row r="11" spans="1:13" s="6" customFormat="1" ht="12.75" customHeight="1">
      <c r="A11" s="202"/>
      <c r="B11" s="205"/>
      <c r="C11" s="208"/>
      <c r="D11" s="210"/>
      <c r="E11" s="194"/>
      <c r="F11" s="216"/>
      <c r="G11" s="221" t="s">
        <v>4</v>
      </c>
      <c r="H11" s="223" t="s">
        <v>5</v>
      </c>
      <c r="I11" s="224"/>
      <c r="J11" s="225"/>
      <c r="K11" s="194"/>
      <c r="L11" s="197"/>
      <c r="M11" s="213"/>
    </row>
    <row r="12" spans="1:13" s="6" customFormat="1" ht="29.25" customHeight="1" thickBot="1">
      <c r="A12" s="203"/>
      <c r="B12" s="206"/>
      <c r="C12" s="209"/>
      <c r="D12" s="211"/>
      <c r="E12" s="195"/>
      <c r="F12" s="217"/>
      <c r="G12" s="222"/>
      <c r="H12" s="7" t="s">
        <v>6</v>
      </c>
      <c r="I12" s="8" t="s">
        <v>7</v>
      </c>
      <c r="J12" s="9" t="s">
        <v>8</v>
      </c>
      <c r="K12" s="195"/>
      <c r="L12" s="198"/>
      <c r="M12" s="214"/>
    </row>
    <row r="13" spans="1:13" s="15" customFormat="1" ht="13.5" thickBot="1">
      <c r="A13" s="10" t="s">
        <v>9</v>
      </c>
      <c r="B13" s="11" t="s">
        <v>10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3">
        <v>12</v>
      </c>
      <c r="M13" s="14">
        <v>13</v>
      </c>
    </row>
    <row r="14" spans="1:13" s="1" customFormat="1" ht="12.75">
      <c r="A14" s="83" t="s">
        <v>11</v>
      </c>
      <c r="B14" s="84"/>
      <c r="C14" s="85" t="s">
        <v>12</v>
      </c>
      <c r="D14" s="86">
        <f aca="true" t="shared" si="0" ref="D14:I14">D15+D16+D17</f>
        <v>216244</v>
      </c>
      <c r="E14" s="86">
        <f>E15+E16+E17+E18</f>
        <v>221339</v>
      </c>
      <c r="F14" s="179">
        <f>F15+F16+F17+F18</f>
        <v>112174.91999999998</v>
      </c>
      <c r="G14" s="179">
        <f>G15+G16+G17+G18</f>
        <v>63375.68</v>
      </c>
      <c r="H14" s="86">
        <f t="shared" si="0"/>
        <v>0</v>
      </c>
      <c r="I14" s="86">
        <f t="shared" si="0"/>
        <v>0</v>
      </c>
      <c r="J14" s="179">
        <f>J15</f>
        <v>53283.44</v>
      </c>
      <c r="K14" s="144">
        <f>K15+K16+K17</f>
        <v>48799.24</v>
      </c>
      <c r="L14" s="179">
        <f>L15+L16+L17+L18</f>
        <v>5094.29</v>
      </c>
      <c r="M14" s="87">
        <f>F14/E14*100</f>
        <v>50.68014222527435</v>
      </c>
    </row>
    <row r="15" spans="1:13" s="1" customFormat="1" ht="12.75">
      <c r="A15" s="138"/>
      <c r="B15" s="125" t="s">
        <v>182</v>
      </c>
      <c r="C15" s="136" t="s">
        <v>183</v>
      </c>
      <c r="D15" s="137">
        <v>160000</v>
      </c>
      <c r="E15" s="137">
        <v>160000</v>
      </c>
      <c r="F15" s="151">
        <v>53283.44</v>
      </c>
      <c r="G15" s="142">
        <f>F15-K15</f>
        <v>53283.44</v>
      </c>
      <c r="H15" s="139"/>
      <c r="I15" s="145"/>
      <c r="J15" s="140">
        <v>53283.44</v>
      </c>
      <c r="K15" s="151"/>
      <c r="L15" s="183"/>
      <c r="M15" s="71">
        <f aca="true" t="shared" si="1" ref="M15:M82">F15/E15*100</f>
        <v>33.302150000000005</v>
      </c>
    </row>
    <row r="16" spans="1:13" ht="15.75" customHeight="1">
      <c r="A16" s="61"/>
      <c r="B16" s="20" t="s">
        <v>13</v>
      </c>
      <c r="C16" s="18" t="s">
        <v>14</v>
      </c>
      <c r="D16" s="21">
        <v>50000</v>
      </c>
      <c r="E16" s="21">
        <v>50000</v>
      </c>
      <c r="F16" s="142">
        <v>48799.24</v>
      </c>
      <c r="G16" s="142">
        <f>F16-K16</f>
        <v>0</v>
      </c>
      <c r="H16" s="74"/>
      <c r="I16" s="142"/>
      <c r="J16" s="21"/>
      <c r="K16" s="142">
        <v>48799.24</v>
      </c>
      <c r="L16" s="184">
        <v>0</v>
      </c>
      <c r="M16" s="71">
        <f t="shared" si="1"/>
        <v>97.59848</v>
      </c>
    </row>
    <row r="17" spans="1:13" ht="12.75">
      <c r="A17" s="61" t="s">
        <v>15</v>
      </c>
      <c r="B17" s="20" t="s">
        <v>16</v>
      </c>
      <c r="C17" s="23" t="s">
        <v>17</v>
      </c>
      <c r="D17" s="21">
        <v>6244</v>
      </c>
      <c r="E17" s="21">
        <v>6244</v>
      </c>
      <c r="F17" s="142">
        <v>4997.95</v>
      </c>
      <c r="G17" s="142">
        <f>F17-K17</f>
        <v>4997.95</v>
      </c>
      <c r="H17" s="74"/>
      <c r="I17" s="142"/>
      <c r="J17" s="21"/>
      <c r="K17" s="142"/>
      <c r="L17" s="184"/>
      <c r="M17" s="71">
        <f t="shared" si="1"/>
        <v>80.04404228058937</v>
      </c>
    </row>
    <row r="18" spans="1:13" ht="12.75">
      <c r="A18" s="61"/>
      <c r="B18" s="24" t="s">
        <v>161</v>
      </c>
      <c r="C18" s="23" t="s">
        <v>47</v>
      </c>
      <c r="D18" s="21"/>
      <c r="E18" s="21">
        <v>5095</v>
      </c>
      <c r="F18" s="142">
        <v>5094.29</v>
      </c>
      <c r="G18" s="142">
        <v>5094.29</v>
      </c>
      <c r="H18" s="74"/>
      <c r="I18" s="142"/>
      <c r="J18" s="21"/>
      <c r="K18" s="142"/>
      <c r="L18" s="184">
        <v>5094.29</v>
      </c>
      <c r="M18" s="102">
        <f t="shared" si="1"/>
        <v>99.98606476938174</v>
      </c>
    </row>
    <row r="19" spans="1:13" ht="25.5">
      <c r="A19" s="92" t="s">
        <v>169</v>
      </c>
      <c r="B19" s="103"/>
      <c r="C19" s="134" t="s">
        <v>170</v>
      </c>
      <c r="D19" s="132">
        <f>D20</f>
        <v>1111009</v>
      </c>
      <c r="E19" s="132">
        <f>E20</f>
        <v>1111009</v>
      </c>
      <c r="F19" s="152">
        <f>F20</f>
        <v>403560.04</v>
      </c>
      <c r="G19" s="152">
        <f>G20</f>
        <v>403560.04</v>
      </c>
      <c r="H19" s="133"/>
      <c r="I19" s="146"/>
      <c r="J19" s="132"/>
      <c r="K19" s="120"/>
      <c r="L19" s="185"/>
      <c r="M19" s="87">
        <f>F19/E19*100</f>
        <v>36.323741751867</v>
      </c>
    </row>
    <row r="20" spans="1:13" ht="12.75">
      <c r="A20" s="61"/>
      <c r="B20" s="24" t="s">
        <v>171</v>
      </c>
      <c r="C20" s="23" t="s">
        <v>172</v>
      </c>
      <c r="D20" s="21">
        <v>1111009</v>
      </c>
      <c r="E20" s="21">
        <v>1111009</v>
      </c>
      <c r="F20" s="142">
        <v>403560.04</v>
      </c>
      <c r="G20" s="142">
        <v>403560.04</v>
      </c>
      <c r="H20" s="74"/>
      <c r="I20" s="142"/>
      <c r="J20" s="21"/>
      <c r="K20" s="74"/>
      <c r="L20" s="184"/>
      <c r="M20" s="87">
        <f>F20/E20*100</f>
        <v>36.323741751867</v>
      </c>
    </row>
    <row r="21" spans="1:13" s="1" customFormat="1" ht="12.75">
      <c r="A21" s="92" t="s">
        <v>18</v>
      </c>
      <c r="B21" s="93"/>
      <c r="C21" s="90" t="s">
        <v>19</v>
      </c>
      <c r="D21" s="94">
        <f>D22+D23</f>
        <v>16304750</v>
      </c>
      <c r="E21" s="94">
        <f aca="true" t="shared" si="2" ref="E21:M21">E22+E23</f>
        <v>16374750</v>
      </c>
      <c r="F21" s="141">
        <f t="shared" si="2"/>
        <v>2621992.08</v>
      </c>
      <c r="G21" s="147">
        <f t="shared" si="2"/>
        <v>2385372.18</v>
      </c>
      <c r="H21" s="141">
        <f t="shared" si="2"/>
        <v>0</v>
      </c>
      <c r="I21" s="141">
        <f t="shared" si="2"/>
        <v>0</v>
      </c>
      <c r="J21" s="141">
        <f t="shared" si="2"/>
        <v>954276</v>
      </c>
      <c r="K21" s="141">
        <f t="shared" si="2"/>
        <v>236619.9</v>
      </c>
      <c r="L21" s="141">
        <f t="shared" si="2"/>
        <v>0</v>
      </c>
      <c r="M21" s="141">
        <f t="shared" si="2"/>
        <v>60.49872112434958</v>
      </c>
    </row>
    <row r="22" spans="1:13" ht="12.75">
      <c r="A22" s="61" t="s">
        <v>15</v>
      </c>
      <c r="B22" s="24" t="s">
        <v>20</v>
      </c>
      <c r="C22" s="23" t="s">
        <v>21</v>
      </c>
      <c r="D22" s="21">
        <v>2100000</v>
      </c>
      <c r="E22" s="21">
        <v>1950000</v>
      </c>
      <c r="F22" s="142">
        <v>954276</v>
      </c>
      <c r="G22" s="142">
        <f>F22-K22</f>
        <v>954276</v>
      </c>
      <c r="H22" s="74"/>
      <c r="I22" s="142"/>
      <c r="J22" s="142">
        <v>954276</v>
      </c>
      <c r="K22" s="74"/>
      <c r="L22" s="184"/>
      <c r="M22" s="71">
        <f t="shared" si="1"/>
        <v>48.93723076923077</v>
      </c>
    </row>
    <row r="23" spans="1:13" ht="12.75">
      <c r="A23" s="61" t="s">
        <v>15</v>
      </c>
      <c r="B23" s="24" t="s">
        <v>22</v>
      </c>
      <c r="C23" s="23" t="s">
        <v>23</v>
      </c>
      <c r="D23" s="21">
        <v>14204750</v>
      </c>
      <c r="E23" s="21">
        <v>14424750</v>
      </c>
      <c r="F23" s="142">
        <v>1667716.08</v>
      </c>
      <c r="G23" s="142">
        <f>F23-K23</f>
        <v>1431096.1800000002</v>
      </c>
      <c r="H23" s="142"/>
      <c r="I23" s="153">
        <v>0</v>
      </c>
      <c r="J23" s="74"/>
      <c r="K23" s="142">
        <v>236619.9</v>
      </c>
      <c r="L23" s="184"/>
      <c r="M23" s="71">
        <f t="shared" si="1"/>
        <v>11.561490355118806</v>
      </c>
    </row>
    <row r="24" spans="1:13" s="1" customFormat="1" ht="12.75">
      <c r="A24" s="92" t="s">
        <v>24</v>
      </c>
      <c r="B24" s="93"/>
      <c r="C24" s="90" t="s">
        <v>25</v>
      </c>
      <c r="D24" s="94">
        <f>D25+D26</f>
        <v>10468000</v>
      </c>
      <c r="E24" s="94">
        <f>E25+E26</f>
        <v>10610000</v>
      </c>
      <c r="F24" s="143">
        <f>F25+F26</f>
        <v>4551829.12</v>
      </c>
      <c r="G24" s="143">
        <f>G25+G26</f>
        <v>157516.8999999999</v>
      </c>
      <c r="H24" s="95"/>
      <c r="I24" s="143"/>
      <c r="J24" s="95"/>
      <c r="K24" s="143">
        <f>K25+K26</f>
        <v>4394312.220000001</v>
      </c>
      <c r="L24" s="186"/>
      <c r="M24" s="91">
        <f t="shared" si="1"/>
        <v>42.90131121583412</v>
      </c>
    </row>
    <row r="25" spans="1:13" ht="25.5">
      <c r="A25" s="61" t="s">
        <v>15</v>
      </c>
      <c r="B25" s="24" t="s">
        <v>26</v>
      </c>
      <c r="C25" s="23" t="s">
        <v>27</v>
      </c>
      <c r="D25" s="21">
        <v>6748000</v>
      </c>
      <c r="E25" s="21">
        <v>6790000</v>
      </c>
      <c r="F25" s="142">
        <v>2877797.41</v>
      </c>
      <c r="G25" s="142">
        <f>F25-K25</f>
        <v>39386.439999999944</v>
      </c>
      <c r="H25" s="74"/>
      <c r="I25" s="142"/>
      <c r="J25" s="21"/>
      <c r="K25" s="142">
        <v>2838410.97</v>
      </c>
      <c r="L25" s="184"/>
      <c r="M25" s="71">
        <f t="shared" si="1"/>
        <v>42.38287790868925</v>
      </c>
    </row>
    <row r="26" spans="1:13" ht="12.75">
      <c r="A26" s="61" t="s">
        <v>15</v>
      </c>
      <c r="B26" s="24" t="s">
        <v>28</v>
      </c>
      <c r="C26" s="23" t="s">
        <v>29</v>
      </c>
      <c r="D26" s="21">
        <v>3720000</v>
      </c>
      <c r="E26" s="21">
        <v>3820000</v>
      </c>
      <c r="F26" s="142">
        <v>1674031.71</v>
      </c>
      <c r="G26" s="142">
        <f>F26-K26</f>
        <v>118130.45999999996</v>
      </c>
      <c r="H26" s="74"/>
      <c r="I26" s="142"/>
      <c r="J26" s="21"/>
      <c r="K26" s="142">
        <v>1555901.25</v>
      </c>
      <c r="L26" s="184"/>
      <c r="M26" s="71">
        <f t="shared" si="1"/>
        <v>43.822819633507855</v>
      </c>
    </row>
    <row r="27" spans="1:13" s="1" customFormat="1" ht="12.75">
      <c r="A27" s="92" t="s">
        <v>30</v>
      </c>
      <c r="B27" s="93"/>
      <c r="C27" s="90" t="s">
        <v>31</v>
      </c>
      <c r="D27" s="94">
        <f aca="true" t="shared" si="3" ref="D27:I27">D28+D29+D30</f>
        <v>1685071</v>
      </c>
      <c r="E27" s="94">
        <f>E28+E29+E30+E31</f>
        <v>1735071</v>
      </c>
      <c r="F27" s="143">
        <f t="shared" si="3"/>
        <v>53910.94</v>
      </c>
      <c r="G27" s="143">
        <f t="shared" si="3"/>
        <v>53910.94</v>
      </c>
      <c r="H27" s="143">
        <f t="shared" si="3"/>
        <v>6050</v>
      </c>
      <c r="I27" s="178">
        <f t="shared" si="3"/>
        <v>263.26</v>
      </c>
      <c r="J27" s="94"/>
      <c r="K27" s="143">
        <f>K28</f>
        <v>0</v>
      </c>
      <c r="L27" s="186"/>
      <c r="M27" s="91">
        <f t="shared" si="1"/>
        <v>3.1071316389934474</v>
      </c>
    </row>
    <row r="28" spans="1:13" ht="12.75">
      <c r="A28" s="61" t="s">
        <v>15</v>
      </c>
      <c r="B28" s="24" t="s">
        <v>32</v>
      </c>
      <c r="C28" s="23" t="s">
        <v>33</v>
      </c>
      <c r="D28" s="21">
        <v>1327971</v>
      </c>
      <c r="E28" s="21">
        <v>1277971</v>
      </c>
      <c r="F28" s="142">
        <v>3448.68</v>
      </c>
      <c r="G28" s="142">
        <f>F28-K28</f>
        <v>3448.68</v>
      </c>
      <c r="H28" s="142">
        <v>3050</v>
      </c>
      <c r="I28" s="153">
        <v>263.26</v>
      </c>
      <c r="J28" s="21"/>
      <c r="K28" s="142"/>
      <c r="L28" s="184"/>
      <c r="M28" s="71">
        <f t="shared" si="1"/>
        <v>0.2698558887486492</v>
      </c>
    </row>
    <row r="29" spans="1:13" ht="12.75">
      <c r="A29" s="61" t="s">
        <v>15</v>
      </c>
      <c r="B29" s="24" t="s">
        <v>34</v>
      </c>
      <c r="C29" s="23" t="s">
        <v>35</v>
      </c>
      <c r="D29" s="21">
        <v>320000</v>
      </c>
      <c r="E29" s="21">
        <v>320000</v>
      </c>
      <c r="F29" s="142">
        <v>47462.26</v>
      </c>
      <c r="G29" s="142">
        <f>F29-K29</f>
        <v>47462.26</v>
      </c>
      <c r="H29" s="153">
        <v>0</v>
      </c>
      <c r="I29" s="153">
        <v>0</v>
      </c>
      <c r="J29" s="21"/>
      <c r="K29" s="74"/>
      <c r="L29" s="184"/>
      <c r="M29" s="71">
        <f t="shared" si="1"/>
        <v>14.831956250000001</v>
      </c>
    </row>
    <row r="30" spans="1:13" ht="12.75">
      <c r="A30" s="61" t="s">
        <v>15</v>
      </c>
      <c r="B30" s="24" t="s">
        <v>36</v>
      </c>
      <c r="C30" s="23" t="s">
        <v>37</v>
      </c>
      <c r="D30" s="21">
        <v>37100</v>
      </c>
      <c r="E30" s="21">
        <v>127100</v>
      </c>
      <c r="F30" s="142">
        <v>3000</v>
      </c>
      <c r="G30" s="142">
        <f>F30-K30</f>
        <v>3000</v>
      </c>
      <c r="H30" s="142">
        <v>3000</v>
      </c>
      <c r="I30" s="142"/>
      <c r="J30" s="21"/>
      <c r="K30" s="74"/>
      <c r="L30" s="184"/>
      <c r="M30" s="71">
        <f t="shared" si="1"/>
        <v>2.3603461841070024</v>
      </c>
    </row>
    <row r="31" spans="1:13" ht="12.75">
      <c r="A31" s="61"/>
      <c r="B31" s="24" t="s">
        <v>186</v>
      </c>
      <c r="C31" s="23" t="s">
        <v>47</v>
      </c>
      <c r="D31" s="21"/>
      <c r="E31" s="21">
        <v>10000</v>
      </c>
      <c r="F31" s="142">
        <v>0</v>
      </c>
      <c r="G31" s="142">
        <v>0</v>
      </c>
      <c r="H31" s="142"/>
      <c r="I31" s="142"/>
      <c r="J31" s="21"/>
      <c r="K31" s="74"/>
      <c r="L31" s="184"/>
      <c r="M31" s="71">
        <f t="shared" si="1"/>
        <v>0</v>
      </c>
    </row>
    <row r="32" spans="1:13" s="1" customFormat="1" ht="12.75">
      <c r="A32" s="92" t="s">
        <v>38</v>
      </c>
      <c r="B32" s="93"/>
      <c r="C32" s="90" t="s">
        <v>39</v>
      </c>
      <c r="D32" s="94">
        <f>D33+D34+D35+D36+D37</f>
        <v>6661456</v>
      </c>
      <c r="E32" s="94">
        <f aca="true" t="shared" si="4" ref="E32:L32">E33+E34+E35+E36+E37</f>
        <v>6791408</v>
      </c>
      <c r="F32" s="143">
        <f t="shared" si="4"/>
        <v>3059013.43</v>
      </c>
      <c r="G32" s="143">
        <f t="shared" si="4"/>
        <v>3054688.5300000003</v>
      </c>
      <c r="H32" s="143">
        <f t="shared" si="4"/>
        <v>1882946.49</v>
      </c>
      <c r="I32" s="143">
        <f t="shared" si="4"/>
        <v>316093.39</v>
      </c>
      <c r="J32" s="94">
        <f t="shared" si="4"/>
        <v>0</v>
      </c>
      <c r="K32" s="143">
        <f t="shared" si="4"/>
        <v>4324.9</v>
      </c>
      <c r="L32" s="141">
        <f t="shared" si="4"/>
        <v>29971</v>
      </c>
      <c r="M32" s="91">
        <f t="shared" si="1"/>
        <v>45.0424040199028</v>
      </c>
    </row>
    <row r="33" spans="1:13" ht="12.75">
      <c r="A33" s="61" t="s">
        <v>15</v>
      </c>
      <c r="B33" s="24" t="s">
        <v>40</v>
      </c>
      <c r="C33" s="23" t="s">
        <v>41</v>
      </c>
      <c r="D33" s="21">
        <v>59033</v>
      </c>
      <c r="E33" s="21">
        <v>59033</v>
      </c>
      <c r="F33" s="142">
        <v>29971</v>
      </c>
      <c r="G33" s="142">
        <f>F33-K33</f>
        <v>29971</v>
      </c>
      <c r="H33" s="142">
        <v>23649.86</v>
      </c>
      <c r="I33" s="142">
        <v>4993.64</v>
      </c>
      <c r="J33" s="21"/>
      <c r="K33" s="153">
        <v>0</v>
      </c>
      <c r="L33" s="184">
        <v>29971</v>
      </c>
      <c r="M33" s="71">
        <f t="shared" si="1"/>
        <v>50.769908356343066</v>
      </c>
    </row>
    <row r="34" spans="1:13" ht="12.75">
      <c r="A34" s="61" t="s">
        <v>15</v>
      </c>
      <c r="B34" s="24" t="s">
        <v>42</v>
      </c>
      <c r="C34" s="23" t="s">
        <v>43</v>
      </c>
      <c r="D34" s="21">
        <v>303208</v>
      </c>
      <c r="E34" s="21">
        <v>303208</v>
      </c>
      <c r="F34" s="142">
        <v>89012.08</v>
      </c>
      <c r="G34" s="142">
        <v>89012.08</v>
      </c>
      <c r="H34" s="142">
        <v>0</v>
      </c>
      <c r="I34" s="142"/>
      <c r="J34" s="21"/>
      <c r="K34" s="142"/>
      <c r="L34" s="184"/>
      <c r="M34" s="71">
        <f t="shared" si="1"/>
        <v>29.35677158914013</v>
      </c>
    </row>
    <row r="35" spans="1:13" ht="12.75">
      <c r="A35" s="61" t="s">
        <v>15</v>
      </c>
      <c r="B35" s="24" t="s">
        <v>44</v>
      </c>
      <c r="C35" s="23" t="s">
        <v>45</v>
      </c>
      <c r="D35" s="25">
        <v>5895695</v>
      </c>
      <c r="E35" s="25">
        <v>6012647</v>
      </c>
      <c r="F35" s="150">
        <v>2803315.9</v>
      </c>
      <c r="G35" s="149">
        <f>F35-K35</f>
        <v>2798991</v>
      </c>
      <c r="H35" s="148">
        <v>1840396.63</v>
      </c>
      <c r="I35" s="149">
        <v>311099.75</v>
      </c>
      <c r="J35" s="25"/>
      <c r="K35" s="149">
        <v>4324.9</v>
      </c>
      <c r="L35" s="181"/>
      <c r="M35" s="71">
        <f t="shared" si="1"/>
        <v>46.62365676880748</v>
      </c>
    </row>
    <row r="36" spans="1:13" ht="25.5">
      <c r="A36" s="61" t="s">
        <v>15</v>
      </c>
      <c r="B36" s="24" t="s">
        <v>151</v>
      </c>
      <c r="C36" s="23" t="s">
        <v>152</v>
      </c>
      <c r="D36" s="25">
        <v>251000</v>
      </c>
      <c r="E36" s="25">
        <v>264000</v>
      </c>
      <c r="F36" s="142">
        <v>91452.45</v>
      </c>
      <c r="G36" s="142">
        <f>F36-K36</f>
        <v>91452.45</v>
      </c>
      <c r="H36" s="149">
        <v>18900</v>
      </c>
      <c r="I36" s="75"/>
      <c r="J36" s="25"/>
      <c r="K36" s="75"/>
      <c r="L36" s="181"/>
      <c r="M36" s="71">
        <f t="shared" si="1"/>
        <v>34.641079545454545</v>
      </c>
    </row>
    <row r="37" spans="1:13" ht="12.75">
      <c r="A37" s="61"/>
      <c r="B37" s="24" t="s">
        <v>46</v>
      </c>
      <c r="C37" s="23" t="s">
        <v>47</v>
      </c>
      <c r="D37" s="25">
        <v>152520</v>
      </c>
      <c r="E37" s="25">
        <v>152520</v>
      </c>
      <c r="F37" s="142">
        <v>45262</v>
      </c>
      <c r="G37" s="142">
        <f>F37-K37</f>
        <v>45262</v>
      </c>
      <c r="H37" s="75"/>
      <c r="I37" s="75"/>
      <c r="J37" s="25"/>
      <c r="K37" s="75"/>
      <c r="L37" s="26"/>
      <c r="M37" s="71">
        <f t="shared" si="1"/>
        <v>29.676108051403094</v>
      </c>
    </row>
    <row r="38" spans="1:13" s="1" customFormat="1" ht="36">
      <c r="A38" s="88" t="s">
        <v>141</v>
      </c>
      <c r="B38" s="89"/>
      <c r="C38" s="96" t="s">
        <v>48</v>
      </c>
      <c r="D38" s="97">
        <f>D39</f>
        <v>2452</v>
      </c>
      <c r="E38" s="97">
        <f aca="true" t="shared" si="5" ref="E38:L38">E39+E40</f>
        <v>19659</v>
      </c>
      <c r="F38" s="154">
        <f t="shared" si="5"/>
        <v>17178.68</v>
      </c>
      <c r="G38" s="154">
        <f t="shared" si="5"/>
        <v>17178.68</v>
      </c>
      <c r="H38" s="154">
        <f t="shared" si="5"/>
        <v>5291</v>
      </c>
      <c r="I38" s="154">
        <f t="shared" si="5"/>
        <v>265.54</v>
      </c>
      <c r="J38" s="154">
        <f t="shared" si="5"/>
        <v>0</v>
      </c>
      <c r="K38" s="154">
        <f t="shared" si="5"/>
        <v>0</v>
      </c>
      <c r="L38" s="154">
        <f t="shared" si="5"/>
        <v>17178.68</v>
      </c>
      <c r="M38" s="102">
        <f t="shared" si="1"/>
        <v>87.38328500941044</v>
      </c>
    </row>
    <row r="39" spans="1:13" ht="25.5">
      <c r="A39" s="61" t="s">
        <v>15</v>
      </c>
      <c r="B39" s="24" t="s">
        <v>49</v>
      </c>
      <c r="C39" s="23" t="s">
        <v>50</v>
      </c>
      <c r="D39" s="25">
        <v>2452</v>
      </c>
      <c r="E39" s="135">
        <v>2452</v>
      </c>
      <c r="F39" s="155">
        <v>0</v>
      </c>
      <c r="G39" s="155">
        <v>0</v>
      </c>
      <c r="H39" s="155">
        <v>0</v>
      </c>
      <c r="I39" s="155">
        <v>0</v>
      </c>
      <c r="J39" s="135">
        <f>J41</f>
        <v>0</v>
      </c>
      <c r="K39" s="121">
        <f>K41</f>
        <v>0</v>
      </c>
      <c r="L39" s="155">
        <v>0</v>
      </c>
      <c r="M39" s="121">
        <f>M41</f>
        <v>0</v>
      </c>
    </row>
    <row r="40" spans="1:13" ht="15.75" customHeight="1">
      <c r="A40" s="159"/>
      <c r="B40" s="160" t="s">
        <v>187</v>
      </c>
      <c r="C40" s="23" t="s">
        <v>193</v>
      </c>
      <c r="D40" s="25"/>
      <c r="E40" s="135">
        <v>17207</v>
      </c>
      <c r="F40" s="155">
        <v>17178.68</v>
      </c>
      <c r="G40" s="142">
        <f>F40-K40</f>
        <v>17178.68</v>
      </c>
      <c r="H40" s="155">
        <v>5291</v>
      </c>
      <c r="I40" s="155">
        <v>265.54</v>
      </c>
      <c r="J40" s="135"/>
      <c r="K40" s="121"/>
      <c r="L40" s="187">
        <v>17178.68</v>
      </c>
      <c r="M40" s="102">
        <f t="shared" si="1"/>
        <v>99.83541581914336</v>
      </c>
    </row>
    <row r="41" spans="1:13" s="1" customFormat="1" ht="12.75">
      <c r="A41" s="98" t="s">
        <v>51</v>
      </c>
      <c r="B41" s="93"/>
      <c r="C41" s="90" t="s">
        <v>52</v>
      </c>
      <c r="D41" s="99">
        <f>SUM(D42)</f>
        <v>700</v>
      </c>
      <c r="E41" s="99">
        <f>E42</f>
        <v>700</v>
      </c>
      <c r="F41" s="156">
        <f>F42</f>
        <v>0</v>
      </c>
      <c r="G41" s="156">
        <f>G42</f>
        <v>0</v>
      </c>
      <c r="H41" s="100"/>
      <c r="I41" s="100"/>
      <c r="J41" s="99"/>
      <c r="K41" s="100"/>
      <c r="L41" s="101">
        <f>L42</f>
        <v>0</v>
      </c>
      <c r="M41" s="102">
        <f t="shared" si="1"/>
        <v>0</v>
      </c>
    </row>
    <row r="42" spans="1:13" ht="12.75">
      <c r="A42" s="19" t="s">
        <v>15</v>
      </c>
      <c r="B42" s="24" t="s">
        <v>53</v>
      </c>
      <c r="C42" s="23" t="s">
        <v>54</v>
      </c>
      <c r="D42" s="25">
        <v>700</v>
      </c>
      <c r="E42" s="25">
        <v>700</v>
      </c>
      <c r="F42" s="142">
        <v>0</v>
      </c>
      <c r="G42" s="149">
        <v>0</v>
      </c>
      <c r="H42" s="75"/>
      <c r="I42" s="75"/>
      <c r="J42" s="25"/>
      <c r="K42" s="158">
        <v>0</v>
      </c>
      <c r="L42" s="26"/>
      <c r="M42" s="22">
        <f t="shared" si="1"/>
        <v>0</v>
      </c>
    </row>
    <row r="43" spans="1:13" s="1" customFormat="1" ht="25.5">
      <c r="A43" s="98" t="s">
        <v>55</v>
      </c>
      <c r="B43" s="93"/>
      <c r="C43" s="90" t="s">
        <v>56</v>
      </c>
      <c r="D43" s="99">
        <f>SUM(D44:D50)</f>
        <v>1040901</v>
      </c>
      <c r="E43" s="99">
        <f>SUM(E44:E50)</f>
        <v>1200243</v>
      </c>
      <c r="F43" s="156">
        <f>SUM(F44:F50)</f>
        <v>383736.75</v>
      </c>
      <c r="G43" s="156">
        <f>SUM(G44:G50)</f>
        <v>383736.75</v>
      </c>
      <c r="H43" s="157">
        <f>SUM(H44:H50)</f>
        <v>190284.6</v>
      </c>
      <c r="I43" s="157">
        <f>I44+I46+I47+I48+I50</f>
        <v>34044.64</v>
      </c>
      <c r="J43" s="156">
        <f>SUM(J44:J50)</f>
        <v>27400</v>
      </c>
      <c r="K43" s="156">
        <f>K44+K46+K47+K48+K50</f>
        <v>0</v>
      </c>
      <c r="L43" s="157">
        <f>L44+L46+L47+L50</f>
        <v>0</v>
      </c>
      <c r="M43" s="102">
        <f t="shared" si="1"/>
        <v>31.97158825337869</v>
      </c>
    </row>
    <row r="44" spans="1:13" s="1" customFormat="1" ht="12.75">
      <c r="A44" s="19"/>
      <c r="B44" s="24" t="s">
        <v>163</v>
      </c>
      <c r="C44" s="23" t="s">
        <v>162</v>
      </c>
      <c r="D44" s="25">
        <v>86000</v>
      </c>
      <c r="E44" s="25">
        <v>111000</v>
      </c>
      <c r="F44" s="142">
        <v>27400</v>
      </c>
      <c r="G44" s="142">
        <f>F44-K44</f>
        <v>27400</v>
      </c>
      <c r="H44" s="149"/>
      <c r="I44" s="75"/>
      <c r="J44" s="149">
        <v>27400</v>
      </c>
      <c r="K44" s="149"/>
      <c r="L44" s="173"/>
      <c r="M44" s="22">
        <f t="shared" si="1"/>
        <v>24.684684684684687</v>
      </c>
    </row>
    <row r="45" spans="1:13" s="1" customFormat="1" ht="25.5">
      <c r="A45" s="19"/>
      <c r="B45" s="24" t="s">
        <v>188</v>
      </c>
      <c r="C45" s="23" t="s">
        <v>189</v>
      </c>
      <c r="D45" s="25"/>
      <c r="E45" s="25">
        <v>49221</v>
      </c>
      <c r="F45" s="142">
        <v>0</v>
      </c>
      <c r="G45" s="142">
        <v>0</v>
      </c>
      <c r="H45" s="149">
        <v>0</v>
      </c>
      <c r="I45" s="75">
        <v>0</v>
      </c>
      <c r="J45" s="149"/>
      <c r="K45" s="149"/>
      <c r="L45" s="173"/>
      <c r="M45" s="22"/>
    </row>
    <row r="46" spans="1:13" ht="12.75">
      <c r="A46" s="19"/>
      <c r="B46" s="24" t="s">
        <v>57</v>
      </c>
      <c r="C46" s="23" t="s">
        <v>58</v>
      </c>
      <c r="D46" s="25">
        <v>243757</v>
      </c>
      <c r="E46" s="25">
        <v>243757</v>
      </c>
      <c r="F46" s="142">
        <v>98037.88</v>
      </c>
      <c r="G46" s="149">
        <f>F46-K46</f>
        <v>98037.88</v>
      </c>
      <c r="H46" s="149">
        <v>6750</v>
      </c>
      <c r="I46" s="75"/>
      <c r="J46" s="161"/>
      <c r="K46" s="149"/>
      <c r="L46" s="181"/>
      <c r="M46" s="22">
        <f t="shared" si="1"/>
        <v>40.21951369601693</v>
      </c>
    </row>
    <row r="47" spans="1:13" ht="12.75">
      <c r="A47" s="19" t="s">
        <v>15</v>
      </c>
      <c r="B47" s="24" t="s">
        <v>59</v>
      </c>
      <c r="C47" s="23" t="s">
        <v>60</v>
      </c>
      <c r="D47" s="25">
        <v>900</v>
      </c>
      <c r="E47" s="25">
        <v>900</v>
      </c>
      <c r="F47" s="142">
        <v>500</v>
      </c>
      <c r="G47" s="149">
        <f>F47-K47</f>
        <v>500</v>
      </c>
      <c r="H47" s="149">
        <v>0</v>
      </c>
      <c r="I47" s="75"/>
      <c r="J47" s="161"/>
      <c r="K47" s="149"/>
      <c r="L47" s="181">
        <v>0</v>
      </c>
      <c r="M47" s="22">
        <f t="shared" si="1"/>
        <v>55.55555555555556</v>
      </c>
    </row>
    <row r="48" spans="1:13" ht="12.75">
      <c r="A48" s="19"/>
      <c r="B48" s="24" t="s">
        <v>167</v>
      </c>
      <c r="C48" s="23" t="s">
        <v>168</v>
      </c>
      <c r="D48" s="25">
        <v>585836</v>
      </c>
      <c r="E48" s="25">
        <v>670957</v>
      </c>
      <c r="F48" s="142">
        <v>253443.47</v>
      </c>
      <c r="G48" s="149">
        <f>F48-K48</f>
        <v>253443.47</v>
      </c>
      <c r="H48" s="149">
        <v>183534.6</v>
      </c>
      <c r="I48" s="149">
        <v>34044.64</v>
      </c>
      <c r="J48" s="161"/>
      <c r="K48" s="149"/>
      <c r="L48" s="181"/>
      <c r="M48" s="22">
        <f t="shared" si="1"/>
        <v>37.77342959384878</v>
      </c>
    </row>
    <row r="49" spans="1:13" ht="12.75">
      <c r="A49" s="19"/>
      <c r="B49" s="24" t="s">
        <v>173</v>
      </c>
      <c r="C49" s="23" t="s">
        <v>174</v>
      </c>
      <c r="D49" s="25">
        <v>100000</v>
      </c>
      <c r="E49" s="25">
        <v>100000</v>
      </c>
      <c r="F49" s="153">
        <v>0</v>
      </c>
      <c r="G49" s="149">
        <v>0</v>
      </c>
      <c r="H49" s="149"/>
      <c r="I49" s="75"/>
      <c r="J49" s="25"/>
      <c r="K49" s="75"/>
      <c r="L49" s="181"/>
      <c r="M49" s="22">
        <f t="shared" si="1"/>
        <v>0</v>
      </c>
    </row>
    <row r="50" spans="1:13" ht="12.75">
      <c r="A50" s="19" t="s">
        <v>15</v>
      </c>
      <c r="B50" s="24" t="s">
        <v>61</v>
      </c>
      <c r="C50" s="23" t="s">
        <v>47</v>
      </c>
      <c r="D50" s="25">
        <v>24408</v>
      </c>
      <c r="E50" s="25">
        <v>24408</v>
      </c>
      <c r="F50" s="142">
        <v>4355.4</v>
      </c>
      <c r="G50" s="149">
        <f>F50-K50</f>
        <v>4355.4</v>
      </c>
      <c r="H50" s="75"/>
      <c r="I50" s="75"/>
      <c r="J50" s="25"/>
      <c r="K50" s="75"/>
      <c r="L50" s="181"/>
      <c r="M50" s="22">
        <f t="shared" si="1"/>
        <v>17.844149459193705</v>
      </c>
    </row>
    <row r="51" spans="1:13" ht="37.5" customHeight="1">
      <c r="A51" s="98" t="s">
        <v>62</v>
      </c>
      <c r="B51" s="103"/>
      <c r="C51" s="90" t="s">
        <v>63</v>
      </c>
      <c r="D51" s="99">
        <f aca="true" t="shared" si="6" ref="D51:I51">SUM(D52)</f>
        <v>188600</v>
      </c>
      <c r="E51" s="99">
        <f t="shared" si="6"/>
        <v>188600</v>
      </c>
      <c r="F51" s="156">
        <f t="shared" si="6"/>
        <v>87047.61</v>
      </c>
      <c r="G51" s="156">
        <f t="shared" si="6"/>
        <v>87047.61</v>
      </c>
      <c r="H51" s="156">
        <f t="shared" si="6"/>
        <v>67942.44</v>
      </c>
      <c r="I51" s="157">
        <f t="shared" si="6"/>
        <v>0</v>
      </c>
      <c r="J51" s="171"/>
      <c r="K51" s="157"/>
      <c r="L51" s="180"/>
      <c r="M51" s="102">
        <f t="shared" si="1"/>
        <v>46.15461823966066</v>
      </c>
    </row>
    <row r="52" spans="1:13" ht="25.5">
      <c r="A52" s="19"/>
      <c r="B52" s="24" t="s">
        <v>64</v>
      </c>
      <c r="C52" s="23" t="s">
        <v>65</v>
      </c>
      <c r="D52" s="25">
        <v>188600</v>
      </c>
      <c r="E52" s="25">
        <v>188600</v>
      </c>
      <c r="F52" s="150">
        <v>87047.61</v>
      </c>
      <c r="G52" s="149">
        <f>F52-K52</f>
        <v>87047.61</v>
      </c>
      <c r="H52" s="158">
        <v>67942.44</v>
      </c>
      <c r="I52" s="158"/>
      <c r="J52" s="172"/>
      <c r="K52" s="158"/>
      <c r="L52" s="181"/>
      <c r="M52" s="22">
        <f t="shared" si="1"/>
        <v>46.15461823966066</v>
      </c>
    </row>
    <row r="53" spans="1:13" s="1" customFormat="1" ht="12.75">
      <c r="A53" s="98" t="s">
        <v>66</v>
      </c>
      <c r="B53" s="93"/>
      <c r="C53" s="90" t="s">
        <v>67</v>
      </c>
      <c r="D53" s="99">
        <f>D54</f>
        <v>280000</v>
      </c>
      <c r="E53" s="99">
        <f>E54</f>
        <v>280000</v>
      </c>
      <c r="F53" s="157">
        <f>F54</f>
        <v>122846.61</v>
      </c>
      <c r="G53" s="157">
        <f>G54</f>
        <v>122846.61</v>
      </c>
      <c r="H53" s="157"/>
      <c r="I53" s="157"/>
      <c r="J53" s="171"/>
      <c r="K53" s="157"/>
      <c r="L53" s="180"/>
      <c r="M53" s="102">
        <f t="shared" si="1"/>
        <v>43.87378928571429</v>
      </c>
    </row>
    <row r="54" spans="1:13" ht="24">
      <c r="A54" s="19" t="s">
        <v>15</v>
      </c>
      <c r="B54" s="24" t="s">
        <v>68</v>
      </c>
      <c r="C54" s="54" t="s">
        <v>69</v>
      </c>
      <c r="D54" s="25">
        <v>280000</v>
      </c>
      <c r="E54" s="25">
        <v>280000</v>
      </c>
      <c r="F54" s="142">
        <v>122846.61</v>
      </c>
      <c r="G54" s="149">
        <f>F54-K54</f>
        <v>122846.61</v>
      </c>
      <c r="H54" s="75"/>
      <c r="I54" s="158"/>
      <c r="J54" s="172"/>
      <c r="K54" s="158"/>
      <c r="L54" s="181"/>
      <c r="M54" s="22">
        <f t="shared" si="1"/>
        <v>43.87378928571429</v>
      </c>
    </row>
    <row r="55" spans="1:13" s="1" customFormat="1" ht="12.75">
      <c r="A55" s="98" t="s">
        <v>70</v>
      </c>
      <c r="B55" s="93"/>
      <c r="C55" s="90" t="s">
        <v>71</v>
      </c>
      <c r="D55" s="99">
        <f>D56+D64</f>
        <v>2757941</v>
      </c>
      <c r="E55" s="99">
        <f aca="true" t="shared" si="7" ref="E55:J55">E56+E64</f>
        <v>2148183</v>
      </c>
      <c r="F55" s="171">
        <f t="shared" si="7"/>
        <v>793973</v>
      </c>
      <c r="G55" s="171">
        <f t="shared" si="7"/>
        <v>793973</v>
      </c>
      <c r="H55" s="171">
        <f t="shared" si="7"/>
        <v>0</v>
      </c>
      <c r="I55" s="171">
        <f t="shared" si="7"/>
        <v>0</v>
      </c>
      <c r="J55" s="171">
        <f t="shared" si="7"/>
        <v>0</v>
      </c>
      <c r="K55" s="157">
        <v>0</v>
      </c>
      <c r="L55" s="171">
        <v>0</v>
      </c>
      <c r="M55" s="102">
        <f t="shared" si="1"/>
        <v>36.960212421381236</v>
      </c>
    </row>
    <row r="56" spans="1:13" ht="12.75">
      <c r="A56" s="19" t="s">
        <v>15</v>
      </c>
      <c r="B56" s="24" t="s">
        <v>72</v>
      </c>
      <c r="C56" s="23" t="s">
        <v>73</v>
      </c>
      <c r="D56" s="25">
        <f>D58+D59</f>
        <v>1170000</v>
      </c>
      <c r="E56" s="25">
        <f>E58+E59</f>
        <v>560242</v>
      </c>
      <c r="F56" s="158">
        <f>SUM(F58:F59)</f>
        <v>0</v>
      </c>
      <c r="G56" s="158">
        <f>SUM(G58:G59)</f>
        <v>0</v>
      </c>
      <c r="H56" s="75"/>
      <c r="I56" s="75"/>
      <c r="J56" s="25"/>
      <c r="K56" s="75"/>
      <c r="L56" s="26"/>
      <c r="M56" s="22">
        <f t="shared" si="1"/>
        <v>0</v>
      </c>
    </row>
    <row r="57" spans="1:13" ht="12.75">
      <c r="A57" s="19"/>
      <c r="B57" s="24"/>
      <c r="C57" s="23" t="s">
        <v>5</v>
      </c>
      <c r="D57" s="25"/>
      <c r="E57" s="25"/>
      <c r="F57" s="75"/>
      <c r="G57" s="75"/>
      <c r="H57" s="75"/>
      <c r="I57" s="75"/>
      <c r="J57" s="25"/>
      <c r="K57" s="75"/>
      <c r="L57" s="26"/>
      <c r="M57" s="22"/>
    </row>
    <row r="58" spans="1:13" ht="12.75">
      <c r="A58" s="19"/>
      <c r="B58" s="24"/>
      <c r="C58" s="28" t="s">
        <v>74</v>
      </c>
      <c r="D58" s="25">
        <v>820000</v>
      </c>
      <c r="E58" s="82">
        <v>445813</v>
      </c>
      <c r="F58" s="158">
        <f>SUM(F60:F61)</f>
        <v>0</v>
      </c>
      <c r="G58" s="158">
        <f>SUM(G60:G61)</f>
        <v>0</v>
      </c>
      <c r="H58" s="75"/>
      <c r="I58" s="75"/>
      <c r="J58" s="25"/>
      <c r="K58" s="75"/>
      <c r="L58" s="26"/>
      <c r="M58" s="22">
        <f t="shared" si="1"/>
        <v>0</v>
      </c>
    </row>
    <row r="59" spans="1:13" ht="12.75">
      <c r="A59" s="16"/>
      <c r="B59" s="17"/>
      <c r="C59" s="30" t="s">
        <v>160</v>
      </c>
      <c r="D59" s="31">
        <v>350000</v>
      </c>
      <c r="E59" s="34">
        <v>114429</v>
      </c>
      <c r="F59" s="158">
        <f>SUM(F61:F62)</f>
        <v>0</v>
      </c>
      <c r="G59" s="158">
        <f>SUM(G61:G62)</f>
        <v>0</v>
      </c>
      <c r="H59" s="77"/>
      <c r="I59" s="77"/>
      <c r="J59" s="31"/>
      <c r="K59" s="77"/>
      <c r="L59" s="32"/>
      <c r="M59" s="22"/>
    </row>
    <row r="60" spans="1:13" ht="15" customHeight="1" hidden="1">
      <c r="A60" s="16"/>
      <c r="B60" s="17"/>
      <c r="C60" s="33" t="s">
        <v>142</v>
      </c>
      <c r="D60" s="34">
        <v>0</v>
      </c>
      <c r="E60" s="34"/>
      <c r="F60" s="79"/>
      <c r="G60" s="79"/>
      <c r="H60" s="77"/>
      <c r="I60" s="77"/>
      <c r="J60" s="31"/>
      <c r="K60" s="77"/>
      <c r="L60" s="32"/>
      <c r="M60" s="22"/>
    </row>
    <row r="61" spans="1:13" ht="15" customHeight="1" hidden="1">
      <c r="A61" s="16"/>
      <c r="B61" s="17"/>
      <c r="C61" s="33" t="s">
        <v>143</v>
      </c>
      <c r="D61" s="34">
        <v>0</v>
      </c>
      <c r="E61" s="34"/>
      <c r="F61" s="79"/>
      <c r="G61" s="79"/>
      <c r="H61" s="77"/>
      <c r="I61" s="77"/>
      <c r="J61" s="31"/>
      <c r="K61" s="77"/>
      <c r="L61" s="32"/>
      <c r="M61" s="22"/>
    </row>
    <row r="62" spans="1:13" ht="27.75" customHeight="1" hidden="1">
      <c r="A62" s="16"/>
      <c r="B62" s="17"/>
      <c r="C62" s="33" t="s">
        <v>144</v>
      </c>
      <c r="D62" s="34">
        <v>0</v>
      </c>
      <c r="E62" s="34"/>
      <c r="F62" s="79"/>
      <c r="G62" s="79"/>
      <c r="H62" s="77"/>
      <c r="I62" s="77"/>
      <c r="J62" s="31"/>
      <c r="K62" s="77"/>
      <c r="L62" s="32"/>
      <c r="M62" s="22"/>
    </row>
    <row r="63" spans="1:13" ht="27.75" customHeight="1" hidden="1">
      <c r="A63" s="16"/>
      <c r="B63" s="17"/>
      <c r="C63" s="33" t="s">
        <v>145</v>
      </c>
      <c r="D63" s="34">
        <v>0</v>
      </c>
      <c r="E63" s="34"/>
      <c r="F63" s="79"/>
      <c r="G63" s="79"/>
      <c r="H63" s="77"/>
      <c r="I63" s="77"/>
      <c r="J63" s="31"/>
      <c r="K63" s="77"/>
      <c r="L63" s="32"/>
      <c r="M63" s="22"/>
    </row>
    <row r="64" spans="1:13" ht="25.5">
      <c r="A64" s="16"/>
      <c r="B64" s="17" t="s">
        <v>139</v>
      </c>
      <c r="C64" s="18" t="s">
        <v>140</v>
      </c>
      <c r="D64" s="25">
        <v>1587941</v>
      </c>
      <c r="E64" s="25">
        <v>1587941</v>
      </c>
      <c r="F64" s="150">
        <v>793973</v>
      </c>
      <c r="G64" s="149">
        <f>F64-K64</f>
        <v>793973</v>
      </c>
      <c r="H64" s="77"/>
      <c r="I64" s="77"/>
      <c r="J64" s="31"/>
      <c r="K64" s="77"/>
      <c r="L64" s="32"/>
      <c r="M64" s="22">
        <f t="shared" si="1"/>
        <v>50.00015743657982</v>
      </c>
    </row>
    <row r="65" spans="1:13" s="1" customFormat="1" ht="12.75">
      <c r="A65" s="104" t="s">
        <v>75</v>
      </c>
      <c r="B65" s="89"/>
      <c r="C65" s="105" t="s">
        <v>76</v>
      </c>
      <c r="D65" s="97">
        <f aca="true" t="shared" si="8" ref="D65:J65">SUM(D66:D74)</f>
        <v>26539927</v>
      </c>
      <c r="E65" s="97">
        <f t="shared" si="8"/>
        <v>26990398</v>
      </c>
      <c r="F65" s="164">
        <f t="shared" si="8"/>
        <v>9222101.190000001</v>
      </c>
      <c r="G65" s="164">
        <f t="shared" si="8"/>
        <v>7246474.78</v>
      </c>
      <c r="H65" s="164">
        <f t="shared" si="8"/>
        <v>4075062.92</v>
      </c>
      <c r="I65" s="164">
        <f t="shared" si="8"/>
        <v>743499.7199999999</v>
      </c>
      <c r="J65" s="162">
        <f t="shared" si="8"/>
        <v>565306.48</v>
      </c>
      <c r="K65" s="164">
        <f>SUM(K66:K74)</f>
        <v>1975626.41</v>
      </c>
      <c r="L65" s="97">
        <f>L66+L68+L69+L70+L71+L72+L74</f>
        <v>0</v>
      </c>
      <c r="M65" s="102">
        <f t="shared" si="1"/>
        <v>34.16808151550785</v>
      </c>
    </row>
    <row r="66" spans="1:14" ht="12.75">
      <c r="A66" s="19" t="s">
        <v>15</v>
      </c>
      <c r="B66" s="24" t="s">
        <v>77</v>
      </c>
      <c r="C66" s="23" t="s">
        <v>78</v>
      </c>
      <c r="D66" s="25">
        <v>10522851</v>
      </c>
      <c r="E66" s="25">
        <v>10536494</v>
      </c>
      <c r="F66" s="158">
        <v>4679734.09</v>
      </c>
      <c r="G66" s="149">
        <f aca="true" t="shared" si="9" ref="G66:G74">F66-K66</f>
        <v>3317772.21</v>
      </c>
      <c r="H66" s="158">
        <v>2155135.54</v>
      </c>
      <c r="I66" s="158">
        <v>396659.57</v>
      </c>
      <c r="J66" s="149"/>
      <c r="K66" s="158">
        <v>1361961.88</v>
      </c>
      <c r="L66" s="25">
        <v>0</v>
      </c>
      <c r="M66" s="22">
        <f t="shared" si="1"/>
        <v>44.414528115329446</v>
      </c>
      <c r="N66" s="55"/>
    </row>
    <row r="67" spans="1:14" ht="12.75">
      <c r="A67" s="19"/>
      <c r="B67" s="24" t="s">
        <v>153</v>
      </c>
      <c r="C67" s="54" t="s">
        <v>156</v>
      </c>
      <c r="D67" s="25">
        <v>145184</v>
      </c>
      <c r="E67" s="25">
        <v>144473</v>
      </c>
      <c r="F67" s="158">
        <v>77475.57</v>
      </c>
      <c r="G67" s="149">
        <f t="shared" si="9"/>
        <v>77475.57</v>
      </c>
      <c r="H67" s="158">
        <v>57045.25</v>
      </c>
      <c r="I67" s="158">
        <v>10472.87</v>
      </c>
      <c r="J67" s="149"/>
      <c r="K67" s="158"/>
      <c r="L67" s="26"/>
      <c r="M67" s="73">
        <f t="shared" si="1"/>
        <v>53.62633156368318</v>
      </c>
      <c r="N67" s="55"/>
    </row>
    <row r="68" spans="1:13" ht="12.75">
      <c r="A68" s="35"/>
      <c r="B68" s="36" t="s">
        <v>79</v>
      </c>
      <c r="C68" s="37" t="s">
        <v>80</v>
      </c>
      <c r="D68" s="25">
        <v>9482946</v>
      </c>
      <c r="E68" s="25">
        <v>9536111</v>
      </c>
      <c r="F68" s="158">
        <v>1570941.96</v>
      </c>
      <c r="G68" s="149">
        <f t="shared" si="9"/>
        <v>1559900.96</v>
      </c>
      <c r="H68" s="165">
        <v>560970.59</v>
      </c>
      <c r="I68" s="165">
        <v>98604.51</v>
      </c>
      <c r="J68" s="163">
        <v>565306.48</v>
      </c>
      <c r="K68" s="165">
        <v>11041</v>
      </c>
      <c r="L68" s="39"/>
      <c r="M68" s="22">
        <f t="shared" si="1"/>
        <v>16.47361235623201</v>
      </c>
    </row>
    <row r="69" spans="1:13" ht="12.75">
      <c r="A69" s="19"/>
      <c r="B69" s="24" t="s">
        <v>81</v>
      </c>
      <c r="C69" s="23" t="s">
        <v>82</v>
      </c>
      <c r="D69" s="25">
        <v>3992840</v>
      </c>
      <c r="E69" s="25">
        <v>3861689</v>
      </c>
      <c r="F69" s="158">
        <v>2145002.56</v>
      </c>
      <c r="G69" s="149">
        <f t="shared" si="9"/>
        <v>1545271.75</v>
      </c>
      <c r="H69" s="158">
        <v>1005201.5</v>
      </c>
      <c r="I69" s="158">
        <v>185560.18</v>
      </c>
      <c r="J69" s="191">
        <v>0</v>
      </c>
      <c r="K69" s="158">
        <v>599730.81</v>
      </c>
      <c r="L69" s="25">
        <v>0</v>
      </c>
      <c r="M69" s="22">
        <f t="shared" si="1"/>
        <v>55.545709662274724</v>
      </c>
    </row>
    <row r="70" spans="1:13" ht="12.75">
      <c r="A70" s="19" t="s">
        <v>15</v>
      </c>
      <c r="B70" s="24" t="s">
        <v>83</v>
      </c>
      <c r="C70" s="23" t="s">
        <v>84</v>
      </c>
      <c r="D70" s="25">
        <v>701136</v>
      </c>
      <c r="E70" s="25">
        <v>699896</v>
      </c>
      <c r="F70" s="158">
        <v>372892.05</v>
      </c>
      <c r="G70" s="149">
        <f t="shared" si="9"/>
        <v>372892.05</v>
      </c>
      <c r="H70" s="158">
        <v>29452.03</v>
      </c>
      <c r="I70" s="158">
        <v>5213.22</v>
      </c>
      <c r="J70" s="75"/>
      <c r="K70" s="158"/>
      <c r="L70" s="25"/>
      <c r="M70" s="22">
        <f t="shared" si="1"/>
        <v>53.27820847668796</v>
      </c>
    </row>
    <row r="71" spans="1:13" ht="15" customHeight="1">
      <c r="A71" s="19" t="s">
        <v>15</v>
      </c>
      <c r="B71" s="24" t="s">
        <v>85</v>
      </c>
      <c r="C71" s="23" t="s">
        <v>86</v>
      </c>
      <c r="D71" s="25">
        <v>446833</v>
      </c>
      <c r="E71" s="25">
        <v>446833</v>
      </c>
      <c r="F71" s="158">
        <v>176382.32</v>
      </c>
      <c r="G71" s="149">
        <f t="shared" si="9"/>
        <v>176382.32</v>
      </c>
      <c r="H71" s="158">
        <v>134061.13</v>
      </c>
      <c r="I71" s="158">
        <v>24124.7</v>
      </c>
      <c r="J71" s="75"/>
      <c r="K71" s="158"/>
      <c r="L71" s="25"/>
      <c r="M71" s="73">
        <f t="shared" si="1"/>
        <v>39.473879503080575</v>
      </c>
    </row>
    <row r="72" spans="1:13" ht="14.25" customHeight="1">
      <c r="A72" s="19" t="s">
        <v>15</v>
      </c>
      <c r="B72" s="24" t="s">
        <v>87</v>
      </c>
      <c r="C72" s="23" t="s">
        <v>88</v>
      </c>
      <c r="D72" s="25">
        <v>50642</v>
      </c>
      <c r="E72" s="25">
        <v>50642</v>
      </c>
      <c r="F72" s="158">
        <v>8272</v>
      </c>
      <c r="G72" s="149">
        <f t="shared" si="9"/>
        <v>8272</v>
      </c>
      <c r="H72" s="158"/>
      <c r="I72" s="158"/>
      <c r="J72" s="75"/>
      <c r="K72" s="158"/>
      <c r="L72" s="26"/>
      <c r="M72" s="73">
        <f t="shared" si="1"/>
        <v>16.334267998894198</v>
      </c>
    </row>
    <row r="73" spans="1:13" ht="14.25" customHeight="1">
      <c r="A73" s="19"/>
      <c r="B73" s="24" t="s">
        <v>175</v>
      </c>
      <c r="C73" s="23" t="s">
        <v>176</v>
      </c>
      <c r="D73" s="25">
        <v>1165377</v>
      </c>
      <c r="E73" s="25">
        <v>1668370</v>
      </c>
      <c r="F73" s="158">
        <v>182954.17</v>
      </c>
      <c r="G73" s="149">
        <f t="shared" si="9"/>
        <v>180061.45</v>
      </c>
      <c r="H73" s="158">
        <v>126014.49</v>
      </c>
      <c r="I73" s="158">
        <v>21600.59</v>
      </c>
      <c r="J73" s="75"/>
      <c r="K73" s="158">
        <v>2892.72</v>
      </c>
      <c r="L73" s="26"/>
      <c r="M73" s="22">
        <f t="shared" si="1"/>
        <v>10.966042904151957</v>
      </c>
    </row>
    <row r="74" spans="1:13" ht="13.5" thickBot="1">
      <c r="A74" s="19"/>
      <c r="B74" s="24" t="s">
        <v>89</v>
      </c>
      <c r="C74" s="23" t="s">
        <v>47</v>
      </c>
      <c r="D74" s="25">
        <v>32118</v>
      </c>
      <c r="E74" s="25">
        <v>45890</v>
      </c>
      <c r="F74" s="158">
        <v>8446.47</v>
      </c>
      <c r="G74" s="149">
        <f t="shared" si="9"/>
        <v>8446.47</v>
      </c>
      <c r="H74" s="158">
        <v>7182.39</v>
      </c>
      <c r="I74" s="158">
        <v>1264.08</v>
      </c>
      <c r="J74" s="75"/>
      <c r="K74" s="75"/>
      <c r="L74" s="26"/>
      <c r="M74" s="22">
        <f t="shared" si="1"/>
        <v>18.40590542601874</v>
      </c>
    </row>
    <row r="75" spans="1:13" s="1" customFormat="1" ht="12.75">
      <c r="A75" s="106" t="s">
        <v>90</v>
      </c>
      <c r="B75" s="107"/>
      <c r="C75" s="108" t="s">
        <v>91</v>
      </c>
      <c r="D75" s="109">
        <f>D76+D77+D78+D79</f>
        <v>341680</v>
      </c>
      <c r="E75" s="109">
        <f>E76+E77+E78+E79</f>
        <v>341680</v>
      </c>
      <c r="F75" s="166">
        <f>F76+F77+F78+F79</f>
        <v>78001.03</v>
      </c>
      <c r="G75" s="166">
        <f>G76+G77+G78+G79</f>
        <v>78001.03</v>
      </c>
      <c r="H75" s="166">
        <f>H77+H78+H79</f>
        <v>37380</v>
      </c>
      <c r="I75" s="166">
        <f>I77+I78+I79</f>
        <v>3011.58</v>
      </c>
      <c r="J75" s="182">
        <f>J76+J77+J78+J79</f>
        <v>20150</v>
      </c>
      <c r="K75" s="166">
        <f>K76+K77</f>
        <v>0</v>
      </c>
      <c r="L75" s="110">
        <f>L77+L79</f>
        <v>0</v>
      </c>
      <c r="M75" s="111">
        <f t="shared" si="1"/>
        <v>22.828678880824164</v>
      </c>
    </row>
    <row r="76" spans="1:13" s="1" customFormat="1" ht="12.75">
      <c r="A76" s="124"/>
      <c r="B76" s="125" t="s">
        <v>177</v>
      </c>
      <c r="C76" s="126" t="s">
        <v>178</v>
      </c>
      <c r="D76" s="135">
        <v>40300</v>
      </c>
      <c r="E76" s="135">
        <v>40300</v>
      </c>
      <c r="F76" s="168">
        <v>20150</v>
      </c>
      <c r="G76" s="149">
        <f>F76-K76</f>
        <v>20150</v>
      </c>
      <c r="H76" s="167"/>
      <c r="I76" s="167"/>
      <c r="J76" s="155">
        <v>20150</v>
      </c>
      <c r="K76" s="122"/>
      <c r="L76" s="123"/>
      <c r="M76" s="102">
        <f t="shared" si="1"/>
        <v>50</v>
      </c>
    </row>
    <row r="77" spans="1:13" ht="12.75">
      <c r="A77" s="62"/>
      <c r="B77" s="24" t="s">
        <v>92</v>
      </c>
      <c r="C77" s="23" t="s">
        <v>93</v>
      </c>
      <c r="D77" s="25">
        <v>55380</v>
      </c>
      <c r="E77" s="25">
        <v>55380</v>
      </c>
      <c r="F77" s="158">
        <v>1661.33</v>
      </c>
      <c r="G77" s="149">
        <f>F77-K77</f>
        <v>1661.33</v>
      </c>
      <c r="H77" s="158">
        <v>220</v>
      </c>
      <c r="I77" s="158">
        <v>0</v>
      </c>
      <c r="J77" s="25"/>
      <c r="K77" s="75"/>
      <c r="L77" s="26"/>
      <c r="M77" s="71">
        <f t="shared" si="1"/>
        <v>2.9998736005778257</v>
      </c>
    </row>
    <row r="78" spans="1:13" ht="12.75">
      <c r="A78" s="62"/>
      <c r="B78" s="24" t="s">
        <v>165</v>
      </c>
      <c r="C78" s="23" t="s">
        <v>166</v>
      </c>
      <c r="D78" s="25">
        <v>20000</v>
      </c>
      <c r="E78" s="25">
        <v>20000</v>
      </c>
      <c r="F78" s="158">
        <v>334.18</v>
      </c>
      <c r="G78" s="149">
        <f>F78-K78</f>
        <v>334.18</v>
      </c>
      <c r="H78" s="158">
        <v>0</v>
      </c>
      <c r="I78" s="158">
        <v>0</v>
      </c>
      <c r="J78" s="25"/>
      <c r="K78" s="75"/>
      <c r="L78" s="26"/>
      <c r="M78" s="71">
        <f>F78/E78*100</f>
        <v>1.6709</v>
      </c>
    </row>
    <row r="79" spans="1:13" ht="13.5" thickBot="1">
      <c r="A79" s="61"/>
      <c r="B79" s="24" t="s">
        <v>94</v>
      </c>
      <c r="C79" s="23" t="s">
        <v>95</v>
      </c>
      <c r="D79" s="25">
        <v>226000</v>
      </c>
      <c r="E79" s="25">
        <v>226000</v>
      </c>
      <c r="F79" s="158">
        <v>55855.52</v>
      </c>
      <c r="G79" s="149">
        <f>F79-K79</f>
        <v>55855.52</v>
      </c>
      <c r="H79" s="158">
        <v>37160</v>
      </c>
      <c r="I79" s="158">
        <v>3011.58</v>
      </c>
      <c r="J79" s="25"/>
      <c r="K79" s="75"/>
      <c r="L79" s="26"/>
      <c r="M79" s="71">
        <f t="shared" si="1"/>
        <v>24.714831858407077</v>
      </c>
    </row>
    <row r="80" spans="1:13" s="1" customFormat="1" ht="12.75">
      <c r="A80" s="92" t="s">
        <v>96</v>
      </c>
      <c r="B80" s="93"/>
      <c r="C80" s="90" t="s">
        <v>97</v>
      </c>
      <c r="D80" s="99">
        <f>D81+D82+D83+D84+D85+D86+D87</f>
        <v>3470985</v>
      </c>
      <c r="E80" s="99">
        <f aca="true" t="shared" si="10" ref="E80:L80">E81+E82+E83+E84+E85+E86+E87</f>
        <v>3479328</v>
      </c>
      <c r="F80" s="171">
        <f t="shared" si="10"/>
        <v>1524222.6300000001</v>
      </c>
      <c r="G80" s="171">
        <f t="shared" si="10"/>
        <v>1524222.6300000001</v>
      </c>
      <c r="H80" s="171">
        <f t="shared" si="10"/>
        <v>275673.86</v>
      </c>
      <c r="I80" s="171">
        <f t="shared" si="10"/>
        <v>58513.23</v>
      </c>
      <c r="J80" s="171">
        <f t="shared" si="10"/>
        <v>47250</v>
      </c>
      <c r="K80" s="171">
        <f t="shared" si="10"/>
        <v>0</v>
      </c>
      <c r="L80" s="171">
        <f t="shared" si="10"/>
        <v>1000675.63</v>
      </c>
      <c r="M80" s="111">
        <f t="shared" si="1"/>
        <v>43.80796033027068</v>
      </c>
    </row>
    <row r="81" spans="1:13" s="1" customFormat="1" ht="38.25">
      <c r="A81" s="61"/>
      <c r="B81" s="24" t="s">
        <v>138</v>
      </c>
      <c r="C81" s="23" t="s">
        <v>159</v>
      </c>
      <c r="D81" s="25">
        <v>2070000</v>
      </c>
      <c r="E81" s="25">
        <v>2072743</v>
      </c>
      <c r="F81" s="158">
        <v>959682.63</v>
      </c>
      <c r="G81" s="149">
        <f>F81-K81</f>
        <v>959682.63</v>
      </c>
      <c r="H81" s="158">
        <v>19400</v>
      </c>
      <c r="I81" s="158">
        <v>15363.31</v>
      </c>
      <c r="J81" s="75"/>
      <c r="K81" s="158">
        <v>0</v>
      </c>
      <c r="L81" s="189">
        <v>957445.63</v>
      </c>
      <c r="M81" s="71">
        <f t="shared" si="1"/>
        <v>46.30012645079491</v>
      </c>
    </row>
    <row r="82" spans="1:13" ht="76.5">
      <c r="A82" s="61"/>
      <c r="B82" s="24" t="s">
        <v>98</v>
      </c>
      <c r="C82" s="23" t="s">
        <v>191</v>
      </c>
      <c r="D82" s="25">
        <v>13200</v>
      </c>
      <c r="E82" s="25">
        <v>13200</v>
      </c>
      <c r="F82" s="158">
        <v>6226.64</v>
      </c>
      <c r="G82" s="149">
        <f>F82-K82</f>
        <v>6226.64</v>
      </c>
      <c r="H82" s="158"/>
      <c r="I82" s="158"/>
      <c r="J82" s="75"/>
      <c r="K82" s="158"/>
      <c r="L82" s="181">
        <v>6226.64</v>
      </c>
      <c r="M82" s="71">
        <f t="shared" si="1"/>
        <v>47.17151515151515</v>
      </c>
    </row>
    <row r="83" spans="1:13" ht="25.5">
      <c r="A83" s="61"/>
      <c r="B83" s="24" t="s">
        <v>99</v>
      </c>
      <c r="C83" s="23" t="s">
        <v>192</v>
      </c>
      <c r="D83" s="25">
        <v>289100</v>
      </c>
      <c r="E83" s="25">
        <v>282161</v>
      </c>
      <c r="F83" s="158">
        <v>90188.18</v>
      </c>
      <c r="G83" s="149">
        <f>F83-K83</f>
        <v>90188.18</v>
      </c>
      <c r="H83" s="158"/>
      <c r="I83" s="158"/>
      <c r="J83" s="75"/>
      <c r="K83" s="158"/>
      <c r="L83" s="181">
        <v>37003.36</v>
      </c>
      <c r="M83" s="71">
        <f aca="true" t="shared" si="11" ref="M83:M112">F83/E83*100</f>
        <v>31.96337551965013</v>
      </c>
    </row>
    <row r="84" spans="1:13" ht="12.75">
      <c r="A84" s="61"/>
      <c r="B84" s="24" t="s">
        <v>100</v>
      </c>
      <c r="C84" s="23" t="s">
        <v>101</v>
      </c>
      <c r="D84" s="25">
        <v>1000</v>
      </c>
      <c r="E84" s="25">
        <v>1000</v>
      </c>
      <c r="F84" s="158">
        <f>G84+K84</f>
        <v>0</v>
      </c>
      <c r="G84" s="158">
        <v>0</v>
      </c>
      <c r="H84" s="158"/>
      <c r="I84" s="158"/>
      <c r="J84" s="75"/>
      <c r="K84" s="158"/>
      <c r="L84" s="181"/>
      <c r="M84" s="71">
        <f t="shared" si="11"/>
        <v>0</v>
      </c>
    </row>
    <row r="85" spans="1:13" ht="12.75">
      <c r="A85" s="63"/>
      <c r="B85" s="17" t="s">
        <v>102</v>
      </c>
      <c r="C85" s="18" t="s">
        <v>103</v>
      </c>
      <c r="D85" s="31">
        <v>808614</v>
      </c>
      <c r="E85" s="31">
        <v>821153</v>
      </c>
      <c r="F85" s="158">
        <v>370262.57</v>
      </c>
      <c r="G85" s="149">
        <f>F85-K85</f>
        <v>370262.57</v>
      </c>
      <c r="H85" s="169">
        <v>246759.86</v>
      </c>
      <c r="I85" s="169">
        <v>41914.16</v>
      </c>
      <c r="J85" s="77"/>
      <c r="K85" s="169"/>
      <c r="L85" s="188"/>
      <c r="M85" s="71">
        <f t="shared" si="11"/>
        <v>45.090570210423635</v>
      </c>
    </row>
    <row r="86" spans="1:13" ht="12" customHeight="1">
      <c r="A86" s="64"/>
      <c r="B86" s="44">
        <v>85228</v>
      </c>
      <c r="C86" s="23" t="s">
        <v>104</v>
      </c>
      <c r="D86" s="25">
        <v>30651</v>
      </c>
      <c r="E86" s="25">
        <v>30651</v>
      </c>
      <c r="F86" s="158">
        <v>4943.76</v>
      </c>
      <c r="G86" s="149">
        <f>F86-K86</f>
        <v>4943.76</v>
      </c>
      <c r="H86" s="158">
        <v>4284</v>
      </c>
      <c r="I86" s="158">
        <v>659.76</v>
      </c>
      <c r="J86" s="75"/>
      <c r="K86" s="158"/>
      <c r="L86" s="181"/>
      <c r="M86" s="71">
        <f t="shared" si="11"/>
        <v>16.129196437310366</v>
      </c>
    </row>
    <row r="87" spans="1:13" ht="12.75">
      <c r="A87" s="61"/>
      <c r="B87" s="24" t="s">
        <v>105</v>
      </c>
      <c r="C87" s="23" t="s">
        <v>106</v>
      </c>
      <c r="D87" s="25">
        <v>258420</v>
      </c>
      <c r="E87" s="25">
        <v>258420</v>
      </c>
      <c r="F87" s="158">
        <v>92918.85</v>
      </c>
      <c r="G87" s="149">
        <f>F87-K87</f>
        <v>92918.85</v>
      </c>
      <c r="H87" s="158">
        <v>5230</v>
      </c>
      <c r="I87" s="158">
        <v>576</v>
      </c>
      <c r="J87" s="149">
        <v>47250</v>
      </c>
      <c r="K87" s="158"/>
      <c r="L87" s="181"/>
      <c r="M87" s="71">
        <f t="shared" si="11"/>
        <v>35.956524262827955</v>
      </c>
    </row>
    <row r="88" spans="1:13" s="1" customFormat="1" ht="12.75">
      <c r="A88" s="92" t="s">
        <v>107</v>
      </c>
      <c r="B88" s="93"/>
      <c r="C88" s="90" t="s">
        <v>108</v>
      </c>
      <c r="D88" s="99">
        <f>D89+D90+D91</f>
        <v>438863</v>
      </c>
      <c r="E88" s="99">
        <f aca="true" t="shared" si="12" ref="E88:L88">E89+E90+E91</f>
        <v>452213</v>
      </c>
      <c r="F88" s="157">
        <f t="shared" si="12"/>
        <v>275660.17</v>
      </c>
      <c r="G88" s="157">
        <f t="shared" si="12"/>
        <v>275660.17</v>
      </c>
      <c r="H88" s="157">
        <f t="shared" si="12"/>
        <v>162134.56</v>
      </c>
      <c r="I88" s="157">
        <f t="shared" si="12"/>
        <v>30613.75</v>
      </c>
      <c r="J88" s="99">
        <f t="shared" si="12"/>
        <v>0</v>
      </c>
      <c r="K88" s="157">
        <f t="shared" si="12"/>
        <v>0</v>
      </c>
      <c r="L88" s="99">
        <f t="shared" si="12"/>
        <v>0</v>
      </c>
      <c r="M88" s="91">
        <f t="shared" si="11"/>
        <v>60.958037473491466</v>
      </c>
    </row>
    <row r="89" spans="1:13" ht="12.75">
      <c r="A89" s="61"/>
      <c r="B89" s="24" t="s">
        <v>109</v>
      </c>
      <c r="C89" s="23" t="s">
        <v>110</v>
      </c>
      <c r="D89" s="25">
        <v>337249</v>
      </c>
      <c r="E89" s="25">
        <v>337024</v>
      </c>
      <c r="F89" s="158">
        <v>208208.96</v>
      </c>
      <c r="G89" s="149">
        <f>F89-K89</f>
        <v>208208.96</v>
      </c>
      <c r="H89" s="158">
        <v>151906.06</v>
      </c>
      <c r="I89" s="158">
        <v>28877.05</v>
      </c>
      <c r="J89" s="25"/>
      <c r="K89" s="158"/>
      <c r="L89" s="26"/>
      <c r="M89" s="71">
        <f t="shared" si="11"/>
        <v>61.77867451576149</v>
      </c>
    </row>
    <row r="90" spans="1:13" ht="38.25">
      <c r="A90" s="61"/>
      <c r="B90" s="24" t="s">
        <v>111</v>
      </c>
      <c r="C90" s="23" t="s">
        <v>112</v>
      </c>
      <c r="D90" s="25">
        <v>19938</v>
      </c>
      <c r="E90" s="25">
        <v>30938</v>
      </c>
      <c r="F90" s="158">
        <v>29762.73</v>
      </c>
      <c r="G90" s="149">
        <f>F90-K90</f>
        <v>29762.73</v>
      </c>
      <c r="H90" s="158">
        <v>10228.5</v>
      </c>
      <c r="I90" s="158">
        <v>1736.7</v>
      </c>
      <c r="J90" s="25"/>
      <c r="K90" s="158"/>
      <c r="L90" s="26"/>
      <c r="M90" s="71">
        <f t="shared" si="11"/>
        <v>96.2012088693516</v>
      </c>
    </row>
    <row r="91" spans="1:13" ht="12.75">
      <c r="A91" s="61"/>
      <c r="B91" s="24" t="s">
        <v>154</v>
      </c>
      <c r="C91" s="23" t="s">
        <v>155</v>
      </c>
      <c r="D91" s="25">
        <v>81676</v>
      </c>
      <c r="E91" s="25">
        <v>84251</v>
      </c>
      <c r="F91" s="158">
        <v>37688.48</v>
      </c>
      <c r="G91" s="149">
        <f>F91-K91</f>
        <v>37688.48</v>
      </c>
      <c r="H91" s="158">
        <v>0</v>
      </c>
      <c r="I91" s="158">
        <v>0</v>
      </c>
      <c r="J91" s="25"/>
      <c r="K91" s="158">
        <v>0</v>
      </c>
      <c r="L91" s="26"/>
      <c r="M91" s="71">
        <f t="shared" si="11"/>
        <v>44.73356992795338</v>
      </c>
    </row>
    <row r="92" spans="1:13" s="1" customFormat="1" ht="25.5">
      <c r="A92" s="92" t="s">
        <v>113</v>
      </c>
      <c r="B92" s="93"/>
      <c r="C92" s="90" t="s">
        <v>114</v>
      </c>
      <c r="D92" s="99">
        <f>D93+D94+D95+D96+D97+D98</f>
        <v>13627784</v>
      </c>
      <c r="E92" s="99">
        <f>E93+E94+E95+E96+E97+E98</f>
        <v>13657784</v>
      </c>
      <c r="F92" s="157">
        <f>F93+F94+F95+F96+F97+F98</f>
        <v>8039749.359999999</v>
      </c>
      <c r="G92" s="157">
        <f>G93+G94+G95+G96+G97+G98</f>
        <v>2025077.4800000004</v>
      </c>
      <c r="H92" s="157">
        <f>H93+H95+H96+H97+H98</f>
        <v>2625</v>
      </c>
      <c r="I92" s="157">
        <f>I93+I95+I96+I97+I98</f>
        <v>460.7</v>
      </c>
      <c r="J92" s="171"/>
      <c r="K92" s="157">
        <f>K93+K95+K96+K97+K98</f>
        <v>6014671.88</v>
      </c>
      <c r="L92" s="99">
        <f>L93+L95+L96+L97+L98</f>
        <v>0</v>
      </c>
      <c r="M92" s="91">
        <f t="shared" si="11"/>
        <v>58.865694171177395</v>
      </c>
    </row>
    <row r="93" spans="1:13" ht="12.75">
      <c r="A93" s="61"/>
      <c r="B93" s="24" t="s">
        <v>115</v>
      </c>
      <c r="C93" s="23" t="s">
        <v>116</v>
      </c>
      <c r="D93" s="25">
        <v>11056444</v>
      </c>
      <c r="E93" s="25">
        <v>11056444</v>
      </c>
      <c r="F93" s="158">
        <v>7267096.4</v>
      </c>
      <c r="G93" s="158">
        <f aca="true" t="shared" si="13" ref="G93:G98">F93-K93</f>
        <v>1267096.4000000004</v>
      </c>
      <c r="H93" s="158"/>
      <c r="I93" s="158"/>
      <c r="J93" s="172"/>
      <c r="K93" s="158">
        <v>6000000</v>
      </c>
      <c r="L93" s="26"/>
      <c r="M93" s="71">
        <f t="shared" si="11"/>
        <v>65.72724829068008</v>
      </c>
    </row>
    <row r="94" spans="1:13" ht="12.75">
      <c r="A94" s="61"/>
      <c r="B94" s="24" t="s">
        <v>184</v>
      </c>
      <c r="C94" s="23" t="s">
        <v>185</v>
      </c>
      <c r="D94" s="25">
        <v>80000</v>
      </c>
      <c r="E94" s="25">
        <v>105000</v>
      </c>
      <c r="F94" s="158">
        <v>42948.85</v>
      </c>
      <c r="G94" s="158">
        <f t="shared" si="13"/>
        <v>42948.85</v>
      </c>
      <c r="H94" s="158"/>
      <c r="I94" s="158"/>
      <c r="J94" s="172"/>
      <c r="K94" s="158"/>
      <c r="L94" s="26"/>
      <c r="M94" s="71">
        <f t="shared" si="11"/>
        <v>40.903666666666666</v>
      </c>
    </row>
    <row r="95" spans="1:13" ht="12.75">
      <c r="A95" s="61"/>
      <c r="B95" s="24" t="s">
        <v>117</v>
      </c>
      <c r="C95" s="23" t="s">
        <v>118</v>
      </c>
      <c r="D95" s="25">
        <v>301340</v>
      </c>
      <c r="E95" s="25">
        <v>301340</v>
      </c>
      <c r="F95" s="158">
        <v>95583.14</v>
      </c>
      <c r="G95" s="158">
        <f t="shared" si="13"/>
        <v>95583.14</v>
      </c>
      <c r="H95" s="158">
        <v>2625</v>
      </c>
      <c r="I95" s="158">
        <v>460.7</v>
      </c>
      <c r="J95" s="172"/>
      <c r="K95" s="158"/>
      <c r="L95" s="26"/>
      <c r="M95" s="71">
        <f t="shared" si="11"/>
        <v>31.719366828167516</v>
      </c>
    </row>
    <row r="96" spans="1:13" ht="12.75">
      <c r="A96" s="61"/>
      <c r="B96" s="24" t="s">
        <v>119</v>
      </c>
      <c r="C96" s="23" t="s">
        <v>120</v>
      </c>
      <c r="D96" s="25">
        <v>180000</v>
      </c>
      <c r="E96" s="25">
        <v>170000</v>
      </c>
      <c r="F96" s="158">
        <v>18445.65</v>
      </c>
      <c r="G96" s="158">
        <f t="shared" si="13"/>
        <v>18445.65</v>
      </c>
      <c r="H96" s="158"/>
      <c r="I96" s="158"/>
      <c r="J96" s="172"/>
      <c r="K96" s="158"/>
      <c r="L96" s="26"/>
      <c r="M96" s="71">
        <f t="shared" si="11"/>
        <v>10.850382352941178</v>
      </c>
    </row>
    <row r="97" spans="1:13" ht="12.75">
      <c r="A97" s="61"/>
      <c r="B97" s="24" t="s">
        <v>121</v>
      </c>
      <c r="C97" s="23" t="s">
        <v>122</v>
      </c>
      <c r="D97" s="25">
        <v>1935000</v>
      </c>
      <c r="E97" s="25">
        <v>1935000</v>
      </c>
      <c r="F97" s="158">
        <v>589113.3</v>
      </c>
      <c r="G97" s="158">
        <f t="shared" si="13"/>
        <v>574441.42</v>
      </c>
      <c r="H97" s="158"/>
      <c r="I97" s="158"/>
      <c r="J97" s="172"/>
      <c r="K97" s="173">
        <v>14671.88</v>
      </c>
      <c r="L97" s="26">
        <v>0</v>
      </c>
      <c r="M97" s="71">
        <f t="shared" si="11"/>
        <v>30.44513178294574</v>
      </c>
    </row>
    <row r="98" spans="1:13" ht="12.75">
      <c r="A98" s="65"/>
      <c r="B98" s="36" t="s">
        <v>123</v>
      </c>
      <c r="C98" s="37" t="s">
        <v>47</v>
      </c>
      <c r="D98" s="38">
        <v>75000</v>
      </c>
      <c r="E98" s="38">
        <v>90000</v>
      </c>
      <c r="F98" s="158">
        <v>26562.02</v>
      </c>
      <c r="G98" s="158">
        <f t="shared" si="13"/>
        <v>26562.02</v>
      </c>
      <c r="H98" s="165">
        <v>0</v>
      </c>
      <c r="I98" s="165">
        <v>0</v>
      </c>
      <c r="J98" s="174"/>
      <c r="K98" s="165"/>
      <c r="L98" s="39"/>
      <c r="M98" s="71">
        <f t="shared" si="11"/>
        <v>29.513355555555552</v>
      </c>
    </row>
    <row r="99" spans="1:13" s="1" customFormat="1" ht="25.5">
      <c r="A99" s="92" t="s">
        <v>124</v>
      </c>
      <c r="B99" s="93"/>
      <c r="C99" s="90" t="s">
        <v>125</v>
      </c>
      <c r="D99" s="99">
        <f>D100+D101+D102</f>
        <v>2111300</v>
      </c>
      <c r="E99" s="99">
        <f>E100+E101+E102</f>
        <v>1391300</v>
      </c>
      <c r="F99" s="171">
        <f>F100+F101+F102</f>
        <v>230265.94</v>
      </c>
      <c r="G99" s="171">
        <f>G100+G101+G102</f>
        <v>229895.45</v>
      </c>
      <c r="H99" s="157">
        <f>H101+H102</f>
        <v>9610</v>
      </c>
      <c r="I99" s="157">
        <f>I101+I102</f>
        <v>0</v>
      </c>
      <c r="J99" s="157">
        <f>J101+J102</f>
        <v>168285</v>
      </c>
      <c r="K99" s="157">
        <f>SUM(K100:K102)</f>
        <v>370.49</v>
      </c>
      <c r="L99" s="99">
        <f>L101+L102</f>
        <v>0</v>
      </c>
      <c r="M99" s="91">
        <f t="shared" si="11"/>
        <v>16.550416157550494</v>
      </c>
    </row>
    <row r="100" spans="1:13" s="1" customFormat="1" ht="12.75">
      <c r="A100" s="127"/>
      <c r="B100" s="131" t="s">
        <v>179</v>
      </c>
      <c r="C100" s="130" t="s">
        <v>180</v>
      </c>
      <c r="D100" s="129">
        <v>1500000</v>
      </c>
      <c r="E100" s="129">
        <v>730000</v>
      </c>
      <c r="F100" s="175">
        <v>370.49</v>
      </c>
      <c r="G100" s="175">
        <f>F100-K100</f>
        <v>0</v>
      </c>
      <c r="H100" s="175">
        <v>0</v>
      </c>
      <c r="I100" s="175">
        <v>0</v>
      </c>
      <c r="J100" s="175">
        <v>0</v>
      </c>
      <c r="K100" s="175">
        <v>370.49</v>
      </c>
      <c r="L100" s="128"/>
      <c r="M100" s="71">
        <f t="shared" si="11"/>
        <v>0.05075205479452055</v>
      </c>
    </row>
    <row r="101" spans="1:13" ht="12.75">
      <c r="A101" s="66"/>
      <c r="B101" s="40" t="s">
        <v>126</v>
      </c>
      <c r="C101" s="41" t="s">
        <v>127</v>
      </c>
      <c r="D101" s="42">
        <v>175140</v>
      </c>
      <c r="E101" s="42">
        <v>175140</v>
      </c>
      <c r="F101" s="158">
        <v>87285</v>
      </c>
      <c r="G101" s="175">
        <f>F101-K101</f>
        <v>87285</v>
      </c>
      <c r="H101" s="170">
        <v>0</v>
      </c>
      <c r="I101" s="170">
        <v>0</v>
      </c>
      <c r="J101" s="170">
        <v>87285</v>
      </c>
      <c r="K101" s="170">
        <v>0</v>
      </c>
      <c r="L101" s="43"/>
      <c r="M101" s="71">
        <f t="shared" si="11"/>
        <v>49.837273038711885</v>
      </c>
    </row>
    <row r="102" spans="1:13" ht="12.75">
      <c r="A102" s="61"/>
      <c r="B102" s="24" t="s">
        <v>128</v>
      </c>
      <c r="C102" s="23" t="s">
        <v>129</v>
      </c>
      <c r="D102" s="25">
        <v>436160</v>
      </c>
      <c r="E102" s="25">
        <v>486160</v>
      </c>
      <c r="F102" s="158">
        <v>142610.45</v>
      </c>
      <c r="G102" s="158">
        <f>F102-K102</f>
        <v>142610.45</v>
      </c>
      <c r="H102" s="158">
        <v>9610</v>
      </c>
      <c r="I102" s="158">
        <v>0</v>
      </c>
      <c r="J102" s="158">
        <v>81000</v>
      </c>
      <c r="K102" s="158">
        <v>0</v>
      </c>
      <c r="L102" s="25"/>
      <c r="M102" s="71">
        <f t="shared" si="11"/>
        <v>29.334056689155837</v>
      </c>
    </row>
    <row r="103" spans="1:13" s="1" customFormat="1" ht="12.75">
      <c r="A103" s="88" t="s">
        <v>130</v>
      </c>
      <c r="B103" s="93"/>
      <c r="C103" s="90" t="s">
        <v>131</v>
      </c>
      <c r="D103" s="99">
        <f>SUM(D104:D106)</f>
        <v>4400813</v>
      </c>
      <c r="E103" s="99">
        <f>SUM(E104:E106)</f>
        <v>4774163</v>
      </c>
      <c r="F103" s="157">
        <f>SUM(F104:F106)</f>
        <v>847156.3099999999</v>
      </c>
      <c r="G103" s="157">
        <f aca="true" t="shared" si="14" ref="G103:L103">SUM(G104:G105)</f>
        <v>816391.12</v>
      </c>
      <c r="H103" s="157">
        <f t="shared" si="14"/>
        <v>118027</v>
      </c>
      <c r="I103" s="157">
        <f t="shared" si="14"/>
        <v>4448.56</v>
      </c>
      <c r="J103" s="157">
        <f t="shared" si="14"/>
        <v>492500</v>
      </c>
      <c r="K103" s="157">
        <f>SUM(K104:K106)</f>
        <v>30765.190000000002</v>
      </c>
      <c r="L103" s="99">
        <f t="shared" si="14"/>
        <v>0</v>
      </c>
      <c r="M103" s="91">
        <f t="shared" si="11"/>
        <v>17.74460381851227</v>
      </c>
    </row>
    <row r="104" spans="1:13" s="1" customFormat="1" ht="12.75">
      <c r="A104" s="61"/>
      <c r="B104" s="24" t="s">
        <v>132</v>
      </c>
      <c r="C104" s="23" t="s">
        <v>133</v>
      </c>
      <c r="D104" s="25">
        <v>2050000</v>
      </c>
      <c r="E104" s="25">
        <v>2050000</v>
      </c>
      <c r="F104" s="150">
        <v>9574.19</v>
      </c>
      <c r="G104" s="158">
        <f>F104-K104</f>
        <v>0</v>
      </c>
      <c r="H104" s="158"/>
      <c r="I104" s="158"/>
      <c r="J104" s="158"/>
      <c r="K104" s="149">
        <v>9574.19</v>
      </c>
      <c r="L104" s="25"/>
      <c r="M104" s="71">
        <f t="shared" si="11"/>
        <v>0.46703365853658535</v>
      </c>
    </row>
    <row r="105" spans="1:13" s="1" customFormat="1" ht="13.5" customHeight="1">
      <c r="A105" s="61"/>
      <c r="B105" s="24" t="s">
        <v>134</v>
      </c>
      <c r="C105" s="23" t="s">
        <v>135</v>
      </c>
      <c r="D105" s="25">
        <v>1600813</v>
      </c>
      <c r="E105" s="25">
        <v>1974163</v>
      </c>
      <c r="F105" s="150">
        <v>821966.12</v>
      </c>
      <c r="G105" s="158">
        <f>F105-K105</f>
        <v>816391.12</v>
      </c>
      <c r="H105" s="158">
        <v>118027</v>
      </c>
      <c r="I105" s="158">
        <v>4448.56</v>
      </c>
      <c r="J105" s="158">
        <v>492500</v>
      </c>
      <c r="K105" s="149">
        <v>5575</v>
      </c>
      <c r="L105" s="27"/>
      <c r="M105" s="71">
        <f t="shared" si="11"/>
        <v>41.636183030479245</v>
      </c>
    </row>
    <row r="106" spans="1:13" s="1" customFormat="1" ht="13.5" customHeight="1">
      <c r="A106" s="61"/>
      <c r="B106" s="24" t="s">
        <v>181</v>
      </c>
      <c r="C106" s="23" t="s">
        <v>47</v>
      </c>
      <c r="D106" s="25">
        <v>750000</v>
      </c>
      <c r="E106" s="25">
        <v>750000</v>
      </c>
      <c r="F106" s="150">
        <v>15616</v>
      </c>
      <c r="G106" s="158">
        <f>F106-K106</f>
        <v>0</v>
      </c>
      <c r="H106" s="158"/>
      <c r="I106" s="158"/>
      <c r="J106" s="158"/>
      <c r="K106" s="149">
        <v>15616</v>
      </c>
      <c r="L106" s="27"/>
      <c r="M106" s="71">
        <f t="shared" si="11"/>
        <v>2.0821333333333336</v>
      </c>
    </row>
    <row r="107" spans="1:13" s="1" customFormat="1" ht="15.75">
      <c r="A107" s="112"/>
      <c r="B107" s="113"/>
      <c r="C107" s="114" t="s">
        <v>136</v>
      </c>
      <c r="D107" s="115">
        <f>D14+D19+D21+D24+D27+D32+D38+D41+D43+D51+D53+D55+D65+D75+D80+D88+D92+D99+D103</f>
        <v>91648476</v>
      </c>
      <c r="E107" s="115">
        <f>E14+E19+E21+E24+E27+E32+E38+E41+E43+E51+E53+E55+E65+E75+E80+E88+E92+E99+E103</f>
        <v>91767828</v>
      </c>
      <c r="F107" s="192">
        <f>F14+F19+F21+F24+F27+F32+F38+F41+F43+F51+F53+F55+F65+F75+F80+F88+F92+F99+F103</f>
        <v>32424419.810000002</v>
      </c>
      <c r="G107" s="177">
        <f>G14+G19+G21+G24+G27+G32+G38+G41+G43+G51+G53+G55+G65+G75+G80+G88+G92+G99+G103</f>
        <v>19718929.580000002</v>
      </c>
      <c r="H107" s="177">
        <f>H14+H21+H24+H27+H32+H38+H41+H43+H51+H53+H55+H65+H75+H80+H88+H92+H99+H103</f>
        <v>6833027.87</v>
      </c>
      <c r="I107" s="177">
        <f>I14+I21+I24+I27+I32+I38+I41+I43+I51+I53+I55+I65+I75+I80+I88+I92+I99+I103</f>
        <v>1191214.3699999999</v>
      </c>
      <c r="J107" s="177">
        <f>J14+J21+J24+J27+J32+J38+J41+J43+J51+J53+J55+J65+J75+J80+J88+J92+J99+J103</f>
        <v>2328450.92</v>
      </c>
      <c r="K107" s="176">
        <f>K14+K21+K24+K27+K32+K43+K65+K80+K92+K99+K103</f>
        <v>12705490.23</v>
      </c>
      <c r="L107" s="176">
        <f>L14+L21+L24+L27+L32+L38+L43+L65+L80+L92+L99+L103</f>
        <v>1052919.6</v>
      </c>
      <c r="M107" s="116">
        <f t="shared" si="11"/>
        <v>35.33310149827236</v>
      </c>
    </row>
    <row r="108" spans="1:13" s="1" customFormat="1" ht="15.75">
      <c r="A108" s="61"/>
      <c r="B108" s="45"/>
      <c r="C108" s="46"/>
      <c r="D108" s="47"/>
      <c r="E108" s="47"/>
      <c r="F108" s="80"/>
      <c r="G108" s="80"/>
      <c r="H108" s="80"/>
      <c r="I108" s="80"/>
      <c r="J108" s="47"/>
      <c r="K108" s="80"/>
      <c r="L108" s="27"/>
      <c r="M108" s="71"/>
    </row>
    <row r="109" spans="1:13" ht="12.75">
      <c r="A109" s="67"/>
      <c r="B109" s="57"/>
      <c r="C109" s="56" t="s">
        <v>146</v>
      </c>
      <c r="D109" s="29">
        <f>SUM(D111:D111)</f>
        <v>1257146</v>
      </c>
      <c r="E109" s="29">
        <f>SUM(E111:E111)</f>
        <v>1257146</v>
      </c>
      <c r="F109" s="78">
        <f>SUM(F111:F111)</f>
        <v>571430</v>
      </c>
      <c r="G109" s="78"/>
      <c r="H109" s="78"/>
      <c r="I109" s="78"/>
      <c r="J109" s="29"/>
      <c r="K109" s="78"/>
      <c r="L109" s="58"/>
      <c r="M109" s="71">
        <v>0</v>
      </c>
    </row>
    <row r="110" spans="1:13" ht="12.75">
      <c r="A110" s="68"/>
      <c r="B110" s="44"/>
      <c r="C110" s="48" t="s">
        <v>5</v>
      </c>
      <c r="D110" s="25"/>
      <c r="E110" s="25"/>
      <c r="F110" s="75"/>
      <c r="G110" s="75"/>
      <c r="H110" s="75"/>
      <c r="I110" s="75"/>
      <c r="J110" s="25"/>
      <c r="K110" s="75"/>
      <c r="L110" s="26"/>
      <c r="M110" s="71"/>
    </row>
    <row r="111" spans="1:13" ht="26.25" thickBot="1">
      <c r="A111" s="69"/>
      <c r="B111" s="70">
        <v>992</v>
      </c>
      <c r="C111" s="117" t="s">
        <v>190</v>
      </c>
      <c r="D111" s="38">
        <v>1257146</v>
      </c>
      <c r="E111" s="38">
        <v>1257146</v>
      </c>
      <c r="F111" s="76">
        <v>571430</v>
      </c>
      <c r="G111" s="76"/>
      <c r="H111" s="76"/>
      <c r="I111" s="76"/>
      <c r="J111" s="38"/>
      <c r="K111" s="76"/>
      <c r="L111" s="39"/>
      <c r="M111" s="72"/>
    </row>
    <row r="112" spans="1:13" s="1" customFormat="1" ht="16.5" thickBot="1">
      <c r="A112" s="49"/>
      <c r="B112" s="50"/>
      <c r="C112" s="51" t="s">
        <v>137</v>
      </c>
      <c r="D112" s="52">
        <f>D107+D109</f>
        <v>92905622</v>
      </c>
      <c r="E112" s="52">
        <f>E107+E109</f>
        <v>93024974</v>
      </c>
      <c r="F112" s="81">
        <f aca="true" t="shared" si="15" ref="F112:K112">F107+F109</f>
        <v>32995849.810000002</v>
      </c>
      <c r="G112" s="81">
        <f t="shared" si="15"/>
        <v>19718929.580000002</v>
      </c>
      <c r="H112" s="81">
        <f t="shared" si="15"/>
        <v>6833027.87</v>
      </c>
      <c r="I112" s="81">
        <f t="shared" si="15"/>
        <v>1191214.3699999999</v>
      </c>
      <c r="J112" s="81">
        <f t="shared" si="15"/>
        <v>2328450.92</v>
      </c>
      <c r="K112" s="81">
        <f t="shared" si="15"/>
        <v>12705490.23</v>
      </c>
      <c r="L112" s="190">
        <f>L14+L32+L38+L43+L80</f>
        <v>1052919.6</v>
      </c>
      <c r="M112" s="53">
        <f t="shared" si="11"/>
        <v>35.469883399268674</v>
      </c>
    </row>
  </sheetData>
  <sheetProtection/>
  <mergeCells count="13">
    <mergeCell ref="M9:M12"/>
    <mergeCell ref="F10:F12"/>
    <mergeCell ref="G10:J10"/>
    <mergeCell ref="G11:G12"/>
    <mergeCell ref="H11:J11"/>
    <mergeCell ref="K10:K12"/>
    <mergeCell ref="L10:L12"/>
    <mergeCell ref="F9:L9"/>
    <mergeCell ref="E9:E12"/>
    <mergeCell ref="A9:A12"/>
    <mergeCell ref="B9:B12"/>
    <mergeCell ref="C9:C12"/>
    <mergeCell ref="D9:D12"/>
  </mergeCells>
  <printOptions/>
  <pageMargins left="0" right="0" top="0.5905511811023623" bottom="0.7874015748031497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Leszczyńska</dc:creator>
  <cp:keywords/>
  <dc:description/>
  <cp:lastModifiedBy>IS</cp:lastModifiedBy>
  <cp:lastPrinted>2009-08-25T07:05:52Z</cp:lastPrinted>
  <dcterms:created xsi:type="dcterms:W3CDTF">2004-11-10T11:38:14Z</dcterms:created>
  <dcterms:modified xsi:type="dcterms:W3CDTF">2009-08-25T07:06:47Z</dcterms:modified>
  <cp:category/>
  <cp:version/>
  <cp:contentType/>
  <cp:contentStatus/>
</cp:coreProperties>
</file>