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15" activeTab="0"/>
  </bookViews>
  <sheets>
    <sheet name="arkusz 1" sheetId="1" r:id="rId1"/>
  </sheets>
  <definedNames>
    <definedName name="_xlnm.Print_Area" localSheetId="0">'arkusz 1'!$E$1:$T$310</definedName>
    <definedName name="_xlnm.Print_Titles" localSheetId="0">'arkusz 1'!$4:$7</definedName>
  </definedNames>
  <calcPr fullCalcOnLoad="1"/>
</workbook>
</file>

<file path=xl/sharedStrings.xml><?xml version="1.0" encoding="utf-8"?>
<sst xmlns="http://schemas.openxmlformats.org/spreadsheetml/2006/main" count="711" uniqueCount="114">
  <si>
    <t>Termin</t>
  </si>
  <si>
    <t>Rozpocz.</t>
  </si>
  <si>
    <t>Zakończ.</t>
  </si>
  <si>
    <t>Lp.</t>
  </si>
  <si>
    <t>Żródła finansowania</t>
  </si>
  <si>
    <t>NAZWA ZADANIA/PROGRAMU  INWESTYCYJNEGO</t>
  </si>
  <si>
    <t xml:space="preserve">w tys. zł </t>
  </si>
  <si>
    <t>WYSOKOŚĆ WYDATKÓW NA REALIZACJĘ ZADAŃ</t>
  </si>
  <si>
    <t>ogółem 
z tego:</t>
  </si>
  <si>
    <t xml:space="preserve">środki własne </t>
  </si>
  <si>
    <t>inne
(kredyty, pożyczki)</t>
  </si>
  <si>
    <t>Przewidywany całkowity koszt realizacji inwestycji</t>
  </si>
  <si>
    <t>Zaangażowanie wydatków (wydatki do poniesienia po 2013 r.)</t>
  </si>
  <si>
    <t>RAZEM WYDATKI INWESTYCYJNE,
w tym:</t>
  </si>
  <si>
    <t>Budowa wiat przystankowych na terenie Gminy</t>
  </si>
  <si>
    <t>Budowa ul. Pohulanka w Starych Babicach</t>
  </si>
  <si>
    <t>Modernizacja ulic w Latchorzewie</t>
  </si>
  <si>
    <t>Budowa ciągu pieszego (chodnika) we wsi Stare Babice, na odcinku ul. Wołodyjowskiego - skrzyżowanie ul. Sienkiewicza i ul. Szembeka</t>
  </si>
  <si>
    <t>Budowa drogi gminnej we wsi Janów, ul. Generała Maczka</t>
  </si>
  <si>
    <t>Budowa drogi gminnej we wsi Klaudyn, ul. Krzyżanowskiego</t>
  </si>
  <si>
    <t>Budowa drogi gminnej we wsi Klaudyn, ul. Ciećwierza</t>
  </si>
  <si>
    <t>Budowa ciągu ulic Trakt Królewski - Górki - Koczarska wraz z chodnikami</t>
  </si>
  <si>
    <t>Modernizacja ul. Dolnej we wsi Babice Nowe</t>
  </si>
  <si>
    <t xml:space="preserve">Budowa drogi gminnej we wsi Blizne Jasińskiego, ul. Kościuszki (na odcinku od ul. Chopina do ul. Prusa) </t>
  </si>
  <si>
    <t>Budowa nawierzchni asfaltowej ul. Różanej i Wiosennej we wsi Koczargi Nowe wraz z odwodnieniem i strefami zawracania</t>
  </si>
  <si>
    <t>Modernizacja nawierzchni ul. Jakubowicza we wsi Lipków wraz z budową chodnika</t>
  </si>
  <si>
    <t>Budowa chodników we wsiach: Wojcieszyn, Wierzbin, Borzęcin Duży (ul. Wspólna, Królewicza Jakuba)</t>
  </si>
  <si>
    <t>Budowa nawierzchni asfaltowej drogi gminnej we wsi Koczargi Stare (ul. Sasanki) - w 2013 r. pozyskanie gruntów</t>
  </si>
  <si>
    <t>Budowa drogi gminnej we wsi Wierzbin, ul. Królowej Marysieńki - w 2013 r. wykonanie projektu i wykup gruntów</t>
  </si>
  <si>
    <t xml:space="preserve">Budowa chodnika w Janowie przy ul. Andersa </t>
  </si>
  <si>
    <t>Budowa dróg gminnych we wsi Zielonki (pomiędzy ulicami: Osiedlową, Warszawskią, Białej Góry) - w 2013 r. wykonanie projektu</t>
  </si>
  <si>
    <t>Budowa nawierzchni asfaltowej drogi gminnej we wsi Borzęcin Duży (ul. Chrobrego)  - w 2013 r. wykonanie projektu</t>
  </si>
  <si>
    <t>Wybudowanie chodnika we wsi Mariew  wzdłuż południowej strony jezdni ul. Kwiatowej</t>
  </si>
  <si>
    <t>Budowa Publicznego Gimnazjum we wsi Zielonki z 7-ma ciągami klas 1-3 wraz z halą widowiskowo-sportową</t>
  </si>
  <si>
    <t>Modernizacja budynku przedszkola w Starych Babicach</t>
  </si>
  <si>
    <t>DROG</t>
  </si>
  <si>
    <t xml:space="preserve">środki z funduszy UE     </t>
  </si>
  <si>
    <t>PROGRAM INWESTYCYJNY: 
DROGI, CHODNIKI I OŚWIETLENIE ULICZNE</t>
  </si>
  <si>
    <t>PROGRAM INWESTYCYJNY:
 OŚWIATA I WYCHOWANIE ORAZ SPORT SZKOLNY</t>
  </si>
  <si>
    <t>Budowa zespołu sportowo-rekreacyjnego wraz z wyposażeniem we wsi Wojcieszyn</t>
  </si>
  <si>
    <t>Urządzenie punktu wypożyczeń książek we wsi Borzęcin Duży</t>
  </si>
  <si>
    <t xml:space="preserve">Modernizacja zbiornika wodnego pod roboczą nazwą „Leśny” z przeznaczeniem na rekreację we wsi Borzęcin Duży </t>
  </si>
  <si>
    <t>Modernizacja zbiornika wodnego pod roboczą nazwą „Zielonki” z przeznaczeniem na rekreację we wsi Zielonki</t>
  </si>
  <si>
    <t>PROGRAM INWESTYCYJNY:
BEZPIECZEŃSTWO PUBLICZNE</t>
  </si>
  <si>
    <t>PROGRAM INWESTYCYJNY:
MIESZKALNICTWO KOMUNALNE</t>
  </si>
  <si>
    <t>Zakup sprzętu komputerowego i oprogramowania dla potrzeb Urzędu Gminy w Starych Babicach</t>
  </si>
  <si>
    <t>Budowa lokalnej infrastruktury społeczeństwa informacyjnego</t>
  </si>
  <si>
    <t>Rozbudowa budynku oraz wyposażenie Urzędu Gminy w Starych Babicach</t>
  </si>
  <si>
    <t>oświata</t>
  </si>
  <si>
    <t>kultura</t>
  </si>
  <si>
    <t>sport</t>
  </si>
  <si>
    <t>bezp</t>
  </si>
  <si>
    <t>komunal</t>
  </si>
  <si>
    <t>obsługa</t>
  </si>
  <si>
    <t>Rozbudowa przedszkola w Zespole Szkolno - Przedszkolnym w Borzęcinie Dużym</t>
  </si>
  <si>
    <t>Budowa zespołu sportowo-rekreacyjnego wraz z wyposażeniem we wsi Blizne Jasińskiego wraz z modernizacją zbiornika wodnego pod roboczą nazwą "Złota Woda"</t>
  </si>
  <si>
    <t>Budowa mieszkań socjalnych w porozumieniu z Gminą Leszno</t>
  </si>
  <si>
    <t>Ustawienie masztów do fotoradarów na terenie gminy</t>
  </si>
  <si>
    <t>PROGRAM INWESTYCYJNY:
SPORT I REKREACJA ORAZ ŚCIEŻKI ROWEROWE</t>
  </si>
  <si>
    <t xml:space="preserve">Budowa drogi gminnej we wsi Blizne Jasińskiego, ul. Kościuszki (na odcinku od ul. Łaszczyńskiego do ul. Chopina) </t>
  </si>
  <si>
    <t xml:space="preserve">Budowa drogi gminnej we wsi Zielonki, ul. Białej Góry </t>
  </si>
  <si>
    <t>Budowa zespołu sportowo-rekreacyjnego wraz z wyposażeniem przy Gimnazjum Publicznym we wsi Koczargi Stare</t>
  </si>
  <si>
    <t xml:space="preserve">Budowa ul. Szymanowskiego we wsi Klaudyn </t>
  </si>
  <si>
    <t>po 2013</t>
  </si>
  <si>
    <t>Lp. przed zmianami</t>
  </si>
  <si>
    <t>Budowa ulic osiedlowych w Kwirynowie</t>
  </si>
  <si>
    <t>Modernizacja dachu Szkoły Podstawowej i Przedszkola we wsi Stare Babice</t>
  </si>
  <si>
    <t xml:space="preserve">Zagospodarowanie terenów dla potrzeb wypoczynku, rekreacji i spotkań mieszkańców we wsi Latchorzew </t>
  </si>
  <si>
    <t xml:space="preserve">Budowa budynku komunalnego z częścią przeznaczoną na Ośrodek Zdrowia w Starych Babicach </t>
  </si>
  <si>
    <t xml:space="preserve">Zagospodarowanie działki gminnej w Babicach Nowych przy skrzyżowaniu ulic Warszawskiej, Ogrodniczej </t>
  </si>
  <si>
    <t xml:space="preserve">Budowa systemu ścieżek rowerowych </t>
  </si>
  <si>
    <t xml:space="preserve">Rozbudowa i modernizacja oświetlenia ulicznego na terenie gminy </t>
  </si>
  <si>
    <t>Budowa przedszkola w Bliznem Jasińskiego</t>
  </si>
  <si>
    <t>PROGRAM INWESTYCYJNY:
POPRAWA OBSŁUGI MIESZKAŃCÓW</t>
  </si>
  <si>
    <t xml:space="preserve">Budowa Centrum Kultury i Rekreacji wraz z biblioteką i basenem w Starych Babicach </t>
  </si>
  <si>
    <t>Budowa nawierzchni asfaltowej dróg gminnych we wsi Koczargi Stare (w latach 2007-2008 wykonanie koncepcji)</t>
  </si>
  <si>
    <t>Odszkodowania za drogi, wykup gruntów pod inwestycje gminne</t>
  </si>
  <si>
    <t>Wydatki poniesione do 
31 grudnia 2007 r.</t>
  </si>
  <si>
    <t>w pozostałych latach</t>
  </si>
  <si>
    <t>w zł    poziom cen 2008 r.</t>
  </si>
  <si>
    <t>Budowa drogi gminnej we wsi Klaudyn, ul. Lutosławskiego (w latach 2008-2009 wykonanie projektu)</t>
  </si>
  <si>
    <t>Modernizacja ulicy Klonowej w Koczargach</t>
  </si>
  <si>
    <t>N</t>
  </si>
  <si>
    <t>Budowa ciągu pieszo - jezdnego - ul. Kresowa w Starych Babicach</t>
  </si>
  <si>
    <t>Budowa ciągu pieszo - rowerowego Janów - Klaudyn</t>
  </si>
  <si>
    <t>Modernizacja sanitariatów w Szkole Podstawowej i Przedszkolu w Starych Babicach</t>
  </si>
  <si>
    <t>Rozbudowa budynku Zespołu Szkolno - Przedszkolnego w Borzęcinie Dużym</t>
  </si>
  <si>
    <t>Modernizacja dróg osiedlowych w  Blizne Łaszczyńskiego</t>
  </si>
  <si>
    <t xml:space="preserve">Modernizacja dróg osiedlowych w Bliznem Jasińskiego </t>
  </si>
  <si>
    <t>Budowa drogi gminnej, ul. Osiedlowa  we wsi Zielonki</t>
  </si>
  <si>
    <t>Modernizacja stołówki szkolnej w Starych Babicach</t>
  </si>
  <si>
    <t>Przebudowa boisk sportowych wraz z wyposażeniem przy Szkole Podstawowej we wsi Stare Babice</t>
  </si>
  <si>
    <t>Odwodnienie wsi Klaudyn</t>
  </si>
  <si>
    <t>Opracowanie koncepcji modernizacji układu komunikacyjnego w Blizne Jasińskiego i Blizne Łaszczyńskiego</t>
  </si>
  <si>
    <t>Budowa drogi gminnej we wsi Babice Nowe, ul. Wieruchowska, Ożarowska - w 2009 r. wykonanie projektu</t>
  </si>
  <si>
    <t>POZOSTAŁE ZADANIA</t>
  </si>
  <si>
    <t xml:space="preserve">Urządzenie skweru u zbiegu ulic Warszawskiej i Spacerowej </t>
  </si>
  <si>
    <t>Budowa drogi równoległej do ul. Jakubowicza w Lipkowie i dojazdu do niej od skrzyżowania ulic Mościckiego i Jakubowicza</t>
  </si>
  <si>
    <t>Budowa ul. Karabeli w Lipkowie</t>
  </si>
  <si>
    <t>Budowa ciągu pieszo - jezdnego w ul. Żurawiowe Mokradła w Kwirynowie</t>
  </si>
  <si>
    <t>Budowa ulicy gminnej we wsi Babice Nowe - przedłużenie ul. Piłsudskiego (w 2008 r wykonanie projektu)</t>
  </si>
  <si>
    <t>PROGRAM INWESTYCYJNY:
 UPOWSZECHNIANIE KULTURY 
I OCHRONA DZIEDZICTWA KULTUROWEGO</t>
  </si>
  <si>
    <t>Renowacja przydrożnych kapliczek na terenie gminy</t>
  </si>
  <si>
    <t>Budowa ośrodka sportowo-edukacyjnego w Zielonkach</t>
  </si>
  <si>
    <t>Zagospodarowanie terenu dla potrzeb sportu i rekreacji przy ośrodku dla niepełnosprawnych w Blizne Jasińskiego</t>
  </si>
  <si>
    <t>Przewidywane wykonanie do 31.12.2008 r.</t>
  </si>
  <si>
    <t>Przebudowa ulicy Kutrzeby  w Starych Babicach</t>
  </si>
  <si>
    <t>Łącznie wydatki  
w latach
2009-2013</t>
  </si>
  <si>
    <t xml:space="preserve">Budowa ul Reymonta  we wsi Latchorzew </t>
  </si>
  <si>
    <t>Wydatki na zakup i objęcie akcji, wniesienie wkładów do spółek prawa handlowego oraz na uzupełnienie funduszy statutowych banków państwowych i innych instytucji finansowych Spółki EKO BABICE Sp. z o.o.*</t>
  </si>
  <si>
    <t>Lp. 4.09.2009</t>
  </si>
  <si>
    <t>Tabela nr 3. Wieloletni Plan Inwestycyjny Gminy Stare Babice na lata 2009-2013</t>
  </si>
  <si>
    <t>* Kwoty odpowiadają udziałowi własnemu (26,15 % kosztów kwalifikowalnych wg projektu Studium Wykonalności) w przedsięwzięciu pn. "Uporządkowanie gospodarki wodno - ściekowej Gminy Stare Babice w otulinie Kampinoskiego Parku Narodowego" planowanym do współfinansowania z Funduszu Spójności.</t>
  </si>
  <si>
    <t>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</si>
</sst>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  <numFmt numFmtId="169" formatCode="#,##0.00_ ;[Red]\-#,##0.00\ "/>
    <numFmt numFmtId="170" formatCode="#,##0_ ;[Red]\-#,##0\ "/>
  </numFmts>
  <fonts count="2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i/>
      <sz val="10"/>
      <color indexed="12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24" borderId="0" xfId="0" applyFont="1" applyFill="1" applyBorder="1" applyAlignment="1" applyProtection="1">
      <alignment horizontal="center" vertical="top"/>
      <protection hidden="1"/>
    </xf>
    <xf numFmtId="0" fontId="0" fillId="20" borderId="0" xfId="0" applyFont="1" applyFill="1" applyAlignment="1">
      <alignment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166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1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10" xfId="0" applyNumberFormat="1" applyFont="1" applyFill="1" applyBorder="1" applyAlignment="1" applyProtection="1">
      <alignment horizontal="right" vertical="center" wrapText="1"/>
      <protection hidden="1"/>
    </xf>
    <xf numFmtId="164" fontId="4" fillId="24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10" xfId="0" applyNumberFormat="1" applyFont="1" applyBorder="1" applyAlignment="1" applyProtection="1">
      <alignment horizontal="right" vertical="center" wrapText="1"/>
      <protection hidden="1"/>
    </xf>
    <xf numFmtId="41" fontId="8" fillId="0" borderId="10" xfId="0" applyNumberFormat="1" applyFont="1" applyBorder="1" applyAlignment="1" applyProtection="1">
      <alignment horizontal="right" vertical="center" wrapText="1"/>
      <protection locked="0"/>
    </xf>
    <xf numFmtId="0" fontId="3" fillId="25" borderId="10" xfId="0" applyFont="1" applyFill="1" applyBorder="1" applyAlignment="1" applyProtection="1">
      <alignment horizontal="left" vertical="center" wrapText="1"/>
      <protection hidden="1"/>
    </xf>
    <xf numFmtId="166" fontId="2" fillId="25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24" borderId="0" xfId="0" applyFont="1" applyFill="1" applyBorder="1" applyAlignment="1" applyProtection="1">
      <alignment horizontal="left" vertical="center" indent="1"/>
      <protection hidden="1"/>
    </xf>
    <xf numFmtId="0" fontId="0" fillId="20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41" fontId="2" fillId="25" borderId="10" xfId="0" applyNumberFormat="1" applyFont="1" applyFill="1" applyBorder="1" applyAlignment="1" applyProtection="1">
      <alignment vertical="center" wrapText="1"/>
      <protection hidden="1"/>
    </xf>
    <xf numFmtId="0" fontId="0" fillId="20" borderId="12" xfId="0" applyFont="1" applyFill="1" applyBorder="1" applyAlignment="1">
      <alignment vertical="center"/>
    </xf>
    <xf numFmtId="0" fontId="0" fillId="20" borderId="13" xfId="0" applyFont="1" applyFill="1" applyBorder="1" applyAlignment="1">
      <alignment/>
    </xf>
    <xf numFmtId="0" fontId="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 applyProtection="1">
      <alignment horizontal="center" vertical="center" wrapText="1"/>
      <protection hidden="1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2" fillId="25" borderId="17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Alignment="1">
      <alignment/>
    </xf>
    <xf numFmtId="3" fontId="2" fillId="25" borderId="10" xfId="0" applyNumberFormat="1" applyFont="1" applyFill="1" applyBorder="1" applyAlignment="1">
      <alignment vertical="center"/>
    </xf>
    <xf numFmtId="0" fontId="0" fillId="20" borderId="17" xfId="0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25" borderId="10" xfId="0" applyNumberFormat="1" applyFont="1" applyFill="1" applyBorder="1" applyAlignment="1" applyProtection="1">
      <alignment vertical="center" wrapText="1"/>
      <protection hidden="1"/>
    </xf>
    <xf numFmtId="3" fontId="2" fillId="25" borderId="1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/>
    </xf>
    <xf numFmtId="0" fontId="1" fillId="24" borderId="18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right" vertical="top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1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41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24" borderId="19" xfId="0" applyFont="1" applyFill="1" applyBorder="1" applyAlignment="1" applyProtection="1">
      <alignment horizontal="center" vertical="center" wrapText="1"/>
      <protection hidden="1"/>
    </xf>
    <xf numFmtId="0" fontId="1" fillId="24" borderId="14" xfId="0" applyFont="1" applyFill="1" applyBorder="1" applyAlignment="1" applyProtection="1">
      <alignment horizontal="center" vertical="center" textRotation="90" wrapText="1"/>
      <protection hidden="1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left" vertical="center" wrapText="1" indent="1"/>
    </xf>
    <xf numFmtId="0" fontId="1" fillId="24" borderId="17" xfId="0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left" vertical="center" wrapText="1" indent="1"/>
    </xf>
    <xf numFmtId="3" fontId="9" fillId="0" borderId="18" xfId="0" applyNumberFormat="1" applyFont="1" applyFill="1" applyBorder="1" applyAlignment="1">
      <alignment horizontal="left" vertical="center" wrapText="1" indent="1"/>
    </xf>
    <xf numFmtId="3" fontId="9" fillId="0" borderId="11" xfId="0" applyNumberFormat="1" applyFont="1" applyFill="1" applyBorder="1" applyAlignment="1">
      <alignment horizontal="left" vertical="center" wrapText="1" indent="1"/>
    </xf>
    <xf numFmtId="3" fontId="9" fillId="0" borderId="14" xfId="0" applyNumberFormat="1" applyFont="1" applyBorder="1" applyAlignment="1">
      <alignment horizontal="left" vertical="center" wrapText="1" indent="1"/>
    </xf>
    <xf numFmtId="3" fontId="9" fillId="0" borderId="18" xfId="0" applyNumberFormat="1" applyFont="1" applyBorder="1" applyAlignment="1">
      <alignment horizontal="left" vertical="center" wrapText="1" indent="1"/>
    </xf>
    <xf numFmtId="3" fontId="9" fillId="0" borderId="11" xfId="0" applyNumberFormat="1" applyFont="1" applyBorder="1" applyAlignment="1">
      <alignment horizontal="left" vertical="center" wrapText="1" indent="1"/>
    </xf>
    <xf numFmtId="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24" borderId="14" xfId="0" applyFont="1" applyFill="1" applyBorder="1" applyAlignment="1" applyProtection="1">
      <alignment horizontal="center" vertical="center" textRotation="90"/>
      <protection hidden="1"/>
    </xf>
    <xf numFmtId="0" fontId="1" fillId="24" borderId="11" xfId="0" applyFont="1" applyFill="1" applyBorder="1" applyAlignment="1" applyProtection="1">
      <alignment horizontal="center" vertical="center" textRotation="90"/>
      <protection hidden="1"/>
    </xf>
    <xf numFmtId="3" fontId="9" fillId="0" borderId="20" xfId="0" applyNumberFormat="1" applyFont="1" applyFill="1" applyBorder="1" applyAlignment="1">
      <alignment horizontal="left" vertical="center" wrapText="1" indent="1"/>
    </xf>
    <xf numFmtId="3" fontId="9" fillId="0" borderId="21" xfId="0" applyNumberFormat="1" applyFont="1" applyFill="1" applyBorder="1" applyAlignment="1">
      <alignment horizontal="left" vertical="center" wrapText="1" indent="1"/>
    </xf>
    <xf numFmtId="3" fontId="9" fillId="0" borderId="21" xfId="0" applyNumberFormat="1" applyFont="1" applyBorder="1" applyAlignment="1">
      <alignment horizontal="left" vertical="center" wrapText="1" indent="1"/>
    </xf>
    <xf numFmtId="0" fontId="2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1" fillId="24" borderId="18" xfId="0" applyFont="1" applyFill="1" applyBorder="1" applyAlignment="1" applyProtection="1">
      <alignment horizontal="center" vertical="center" textRotation="90" wrapText="1"/>
      <protection hidden="1"/>
    </xf>
    <xf numFmtId="0" fontId="1" fillId="24" borderId="11" xfId="0" applyFont="1" applyFill="1" applyBorder="1" applyAlignment="1" applyProtection="1">
      <alignment horizontal="center" vertical="center" textRotation="90" wrapText="1"/>
      <protection hidden="1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26" xfId="0" applyNumberFormat="1" applyFont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 applyProtection="1">
      <alignment horizontal="center" vertical="center" wrapText="1"/>
      <protection hidden="1"/>
    </xf>
    <xf numFmtId="0" fontId="1" fillId="24" borderId="18" xfId="0" applyFont="1" applyFill="1" applyBorder="1" applyAlignment="1" applyProtection="1">
      <alignment horizontal="center" vertical="center" wrapText="1"/>
      <protection hidden="1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4" borderId="12" xfId="0" applyFont="1" applyFill="1" applyBorder="1" applyAlignment="1" applyProtection="1">
      <alignment horizontal="center" vertical="center" wrapText="1"/>
      <protection hidden="1"/>
    </xf>
    <xf numFmtId="0" fontId="1" fillId="24" borderId="15" xfId="0" applyFont="1" applyFill="1" applyBorder="1" applyAlignment="1" applyProtection="1">
      <alignment horizontal="center" vertical="center" wrapText="1"/>
      <protection hidden="1"/>
    </xf>
    <xf numFmtId="0" fontId="1" fillId="24" borderId="16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24" borderId="0" xfId="0" applyFont="1" applyFill="1" applyBorder="1" applyAlignment="1" applyProtection="1">
      <alignment horizontal="center" wrapText="1"/>
      <protection hidden="1"/>
    </xf>
    <xf numFmtId="0" fontId="5" fillId="24" borderId="0" xfId="0" applyFont="1" applyFill="1" applyBorder="1" applyAlignment="1" applyProtection="1">
      <alignment horizontal="center"/>
      <protection hidden="1"/>
    </xf>
    <xf numFmtId="0" fontId="1" fillId="24" borderId="16" xfId="0" applyFont="1" applyFill="1" applyBorder="1" applyAlignment="1" applyProtection="1">
      <alignment horizontal="right"/>
      <protection hidden="1"/>
    </xf>
    <xf numFmtId="0" fontId="1" fillId="24" borderId="25" xfId="0" applyFont="1" applyFill="1" applyBorder="1" applyAlignment="1" applyProtection="1">
      <alignment horizontal="right"/>
      <protection hidden="1"/>
    </xf>
    <xf numFmtId="0" fontId="1" fillId="24" borderId="26" xfId="0" applyFont="1" applyFill="1" applyBorder="1" applyAlignment="1" applyProtection="1">
      <alignment horizontal="right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0"/>
  <sheetViews>
    <sheetView tabSelected="1" view="pageBreakPreview" zoomScaleSheetLayoutView="100" zoomScalePageLayoutView="0" workbookViewId="0" topLeftCell="A1">
      <pane xSplit="9" ySplit="11" topLeftCell="J17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:D16384"/>
    </sheetView>
  </sheetViews>
  <sheetFormatPr defaultColWidth="9.00390625" defaultRowHeight="12.75"/>
  <cols>
    <col min="1" max="1" width="6.375" style="0" hidden="1" customWidth="1"/>
    <col min="2" max="4" width="4.375" style="20" hidden="1" customWidth="1"/>
    <col min="5" max="5" width="4.375" style="20" customWidth="1"/>
    <col min="6" max="6" width="4.375" style="20" hidden="1" customWidth="1"/>
    <col min="7" max="7" width="30.75390625" style="19" customWidth="1"/>
    <col min="8" max="8" width="6.00390625" style="0" customWidth="1"/>
    <col min="9" max="9" width="5.625" style="0" customWidth="1"/>
    <col min="10" max="10" width="13.00390625" style="0" customWidth="1"/>
    <col min="11" max="12" width="12.875" style="0" customWidth="1"/>
    <col min="13" max="13" width="11.25390625" style="0" customWidth="1"/>
    <col min="14" max="15" width="10.875" style="0" customWidth="1"/>
    <col min="16" max="16" width="11.375" style="0" customWidth="1"/>
    <col min="17" max="17" width="11.00390625" style="0" customWidth="1"/>
    <col min="18" max="18" width="11.25390625" style="0" customWidth="1"/>
    <col min="19" max="19" width="11.75390625" style="0" customWidth="1"/>
    <col min="20" max="20" width="12.25390625" style="0" customWidth="1"/>
  </cols>
  <sheetData>
    <row r="1" spans="2:20" ht="35.25" customHeight="1">
      <c r="B1" s="103" t="s">
        <v>111</v>
      </c>
      <c r="C1" s="103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2:20" ht="15.75" customHeight="1">
      <c r="B2" s="12"/>
      <c r="C2" s="12"/>
      <c r="D2" s="12"/>
      <c r="E2" s="12"/>
      <c r="F2" s="12"/>
      <c r="G2" s="1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s="41" t="s">
        <v>79</v>
      </c>
    </row>
    <row r="3" spans="2:20" ht="24" customHeight="1" hidden="1">
      <c r="B3" s="105" t="s">
        <v>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</row>
    <row r="4" spans="2:20" ht="20.25" customHeight="1">
      <c r="B4" s="51" t="s">
        <v>64</v>
      </c>
      <c r="C4" s="26"/>
      <c r="D4" s="26"/>
      <c r="E4" s="26"/>
      <c r="F4" s="26"/>
      <c r="G4" s="89" t="s">
        <v>5</v>
      </c>
      <c r="H4" s="55" t="s">
        <v>0</v>
      </c>
      <c r="I4" s="50"/>
      <c r="J4" s="89" t="s">
        <v>4</v>
      </c>
      <c r="K4" s="89" t="s">
        <v>11</v>
      </c>
      <c r="L4" s="89" t="s">
        <v>77</v>
      </c>
      <c r="M4" s="97" t="s">
        <v>105</v>
      </c>
      <c r="N4" s="100" t="s">
        <v>7</v>
      </c>
      <c r="O4" s="101"/>
      <c r="P4" s="101"/>
      <c r="Q4" s="101"/>
      <c r="R4" s="102"/>
      <c r="S4" s="89" t="s">
        <v>107</v>
      </c>
      <c r="T4" s="89" t="s">
        <v>12</v>
      </c>
    </row>
    <row r="5" spans="2:20" ht="20.25" customHeight="1" hidden="1">
      <c r="B5" s="78"/>
      <c r="C5" s="40"/>
      <c r="D5" s="40"/>
      <c r="E5" s="40"/>
      <c r="F5" s="40"/>
      <c r="G5" s="90"/>
      <c r="H5" s="69" t="s">
        <v>1</v>
      </c>
      <c r="I5" s="69" t="s">
        <v>2</v>
      </c>
      <c r="J5" s="90"/>
      <c r="K5" s="90"/>
      <c r="L5" s="90"/>
      <c r="M5" s="98"/>
      <c r="N5" s="94" t="s">
        <v>78</v>
      </c>
      <c r="O5" s="95"/>
      <c r="P5" s="95"/>
      <c r="Q5" s="95"/>
      <c r="R5" s="96"/>
      <c r="S5" s="90"/>
      <c r="T5" s="90"/>
    </row>
    <row r="6" spans="2:20" ht="70.5" customHeight="1">
      <c r="B6" s="79"/>
      <c r="C6" s="7" t="s">
        <v>3</v>
      </c>
      <c r="D6" s="7" t="s">
        <v>110</v>
      </c>
      <c r="E6" s="7" t="s">
        <v>3</v>
      </c>
      <c r="F6" s="7" t="s">
        <v>3</v>
      </c>
      <c r="G6" s="91"/>
      <c r="H6" s="70"/>
      <c r="I6" s="70"/>
      <c r="J6" s="90"/>
      <c r="K6" s="91"/>
      <c r="L6" s="91"/>
      <c r="M6" s="99"/>
      <c r="N6" s="7">
        <v>2009</v>
      </c>
      <c r="O6" s="7">
        <v>2010</v>
      </c>
      <c r="P6" s="7">
        <v>2011</v>
      </c>
      <c r="Q6" s="7">
        <v>2012</v>
      </c>
      <c r="R6" s="7">
        <v>2013</v>
      </c>
      <c r="S6" s="91"/>
      <c r="T6" s="91"/>
    </row>
    <row r="7" spans="2:20" ht="12.75"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2</v>
      </c>
      <c r="H7" s="1">
        <v>3</v>
      </c>
      <c r="I7" s="1">
        <v>4</v>
      </c>
      <c r="J7" s="1">
        <v>5</v>
      </c>
      <c r="K7" s="1">
        <v>6</v>
      </c>
      <c r="L7" s="1">
        <v>7</v>
      </c>
      <c r="M7" s="1">
        <v>8</v>
      </c>
      <c r="N7" s="1">
        <v>9</v>
      </c>
      <c r="O7" s="1">
        <v>10</v>
      </c>
      <c r="P7" s="1">
        <v>11</v>
      </c>
      <c r="Q7" s="1">
        <v>12</v>
      </c>
      <c r="R7" s="1">
        <v>13</v>
      </c>
      <c r="S7" s="1">
        <v>14</v>
      </c>
      <c r="T7" s="1">
        <v>15</v>
      </c>
    </row>
    <row r="8" spans="2:20" s="4" customFormat="1" ht="16.5" customHeight="1">
      <c r="B8" s="27" t="s">
        <v>13</v>
      </c>
      <c r="C8" s="27"/>
      <c r="D8" s="27"/>
      <c r="E8" s="80" t="s">
        <v>13</v>
      </c>
      <c r="F8" s="81"/>
      <c r="G8" s="81"/>
      <c r="H8" s="81"/>
      <c r="I8" s="82"/>
      <c r="J8" s="2" t="s">
        <v>8</v>
      </c>
      <c r="K8" s="13">
        <f aca="true" t="shared" si="0" ref="K8:R8">SUM(K9:K11)</f>
        <v>204990680</v>
      </c>
      <c r="L8" s="13">
        <f>SUM(L9:L11)</f>
        <v>8169024</v>
      </c>
      <c r="M8" s="13">
        <f t="shared" si="0"/>
        <v>36457367</v>
      </c>
      <c r="N8" s="13">
        <f t="shared" si="0"/>
        <v>41365000</v>
      </c>
      <c r="O8" s="13">
        <f t="shared" si="0"/>
        <v>29210000</v>
      </c>
      <c r="P8" s="13">
        <f t="shared" si="0"/>
        <v>25899289</v>
      </c>
      <c r="Q8" s="13">
        <f t="shared" si="0"/>
        <v>27775000</v>
      </c>
      <c r="R8" s="13">
        <f t="shared" si="0"/>
        <v>21870000</v>
      </c>
      <c r="S8" s="13">
        <f>SUM(S9:S11)</f>
        <v>146119289</v>
      </c>
      <c r="T8" s="13">
        <f>SUM(T9:T11)</f>
        <v>14245000</v>
      </c>
    </row>
    <row r="9" spans="2:20" s="4" customFormat="1" ht="16.5" customHeight="1">
      <c r="B9" s="28"/>
      <c r="C9" s="28"/>
      <c r="D9" s="28"/>
      <c r="E9" s="83"/>
      <c r="F9" s="84"/>
      <c r="G9" s="84"/>
      <c r="H9" s="84"/>
      <c r="I9" s="85"/>
      <c r="J9" s="2" t="s">
        <v>9</v>
      </c>
      <c r="K9" s="13">
        <f aca="true" t="shared" si="1" ref="K9:T9">SUMIF($J$13:$J$9362,$J$9,K13:K9362)</f>
        <v>162475793</v>
      </c>
      <c r="L9" s="13">
        <f t="shared" si="1"/>
        <v>8169024</v>
      </c>
      <c r="M9" s="13">
        <f t="shared" si="1"/>
        <v>36457367</v>
      </c>
      <c r="N9" s="13">
        <f t="shared" si="1"/>
        <v>41365000</v>
      </c>
      <c r="O9" s="13">
        <f t="shared" si="1"/>
        <v>13672613</v>
      </c>
      <c r="P9" s="13">
        <f t="shared" si="1"/>
        <v>16436789</v>
      </c>
      <c r="Q9" s="13">
        <f t="shared" si="1"/>
        <v>12480000</v>
      </c>
      <c r="R9" s="13">
        <f t="shared" si="1"/>
        <v>19752000</v>
      </c>
      <c r="S9" s="13">
        <f t="shared" si="1"/>
        <v>103706402</v>
      </c>
      <c r="T9" s="13">
        <f t="shared" si="1"/>
        <v>14143000</v>
      </c>
    </row>
    <row r="10" spans="2:20" s="4" customFormat="1" ht="16.5" customHeight="1">
      <c r="B10" s="28"/>
      <c r="C10" s="28"/>
      <c r="D10" s="28"/>
      <c r="E10" s="83"/>
      <c r="F10" s="84"/>
      <c r="G10" s="84"/>
      <c r="H10" s="84"/>
      <c r="I10" s="85"/>
      <c r="J10" s="3" t="s">
        <v>36</v>
      </c>
      <c r="K10" s="14">
        <f aca="true" t="shared" si="2" ref="K10:T10">SUMIF($J$13:$J$9362,$J$10,K13:K9362)</f>
        <v>42514887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15537387</v>
      </c>
      <c r="P10" s="14">
        <f t="shared" si="2"/>
        <v>9462500</v>
      </c>
      <c r="Q10" s="14">
        <f t="shared" si="2"/>
        <v>15295000</v>
      </c>
      <c r="R10" s="14">
        <f t="shared" si="2"/>
        <v>2118000</v>
      </c>
      <c r="S10" s="14">
        <f t="shared" si="2"/>
        <v>42412887</v>
      </c>
      <c r="T10" s="14">
        <f t="shared" si="2"/>
        <v>102000</v>
      </c>
    </row>
    <row r="11" spans="2:20" s="4" customFormat="1" ht="16.5" customHeight="1">
      <c r="B11" s="29"/>
      <c r="C11" s="29"/>
      <c r="D11" s="29"/>
      <c r="E11" s="86"/>
      <c r="F11" s="87"/>
      <c r="G11" s="87"/>
      <c r="H11" s="87"/>
      <c r="I11" s="88"/>
      <c r="J11" s="3" t="s">
        <v>10</v>
      </c>
      <c r="K11" s="14">
        <f aca="true" t="shared" si="3" ref="K11:T11">SUMIF($J$13:$J$9362,$J$11,K13:K9362)</f>
        <v>0</v>
      </c>
      <c r="L11" s="14">
        <f t="shared" si="3"/>
        <v>0</v>
      </c>
      <c r="M11" s="14">
        <f t="shared" si="3"/>
        <v>0</v>
      </c>
      <c r="N11" s="14">
        <f t="shared" si="3"/>
        <v>0</v>
      </c>
      <c r="O11" s="14">
        <f t="shared" si="3"/>
        <v>0</v>
      </c>
      <c r="P11" s="14">
        <f t="shared" si="3"/>
        <v>0</v>
      </c>
      <c r="Q11" s="14">
        <f t="shared" si="3"/>
        <v>0</v>
      </c>
      <c r="R11" s="14">
        <f t="shared" si="3"/>
        <v>0</v>
      </c>
      <c r="S11" s="14">
        <f t="shared" si="3"/>
        <v>0</v>
      </c>
      <c r="T11" s="14">
        <f t="shared" si="3"/>
        <v>0</v>
      </c>
    </row>
    <row r="12" spans="2:20" s="4" customFormat="1" ht="12.75" customHeight="1">
      <c r="B12" s="23"/>
      <c r="C12" s="34"/>
      <c r="D12" s="34"/>
      <c r="E12" s="34"/>
      <c r="F12" s="34"/>
      <c r="G12" s="1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4"/>
    </row>
    <row r="13" spans="1:20" s="8" customFormat="1" ht="36" customHeight="1">
      <c r="A13" s="8" t="s">
        <v>35</v>
      </c>
      <c r="B13" s="25"/>
      <c r="C13" s="25"/>
      <c r="D13" s="25"/>
      <c r="E13" s="74" t="s">
        <v>37</v>
      </c>
      <c r="F13" s="75"/>
      <c r="G13" s="75"/>
      <c r="H13" s="75"/>
      <c r="I13" s="76"/>
      <c r="J13" s="15"/>
      <c r="K13" s="22">
        <f>(SUMIF($A$14:$A$173,$A$13,$K14:K$173))/2</f>
        <v>84641079</v>
      </c>
      <c r="L13" s="22">
        <f>(SUMIF($A$14:$A$173,$A$13,$L14:L$173))/2</f>
        <v>784079</v>
      </c>
      <c r="M13" s="37">
        <f>(SUMIF($A$14:$A$173,$A$13,$M14:M$173))/2</f>
        <v>2007000</v>
      </c>
      <c r="N13" s="22">
        <f>(SUMIF($A$14:$A$173,$A$13,$N14:N$173))/2</f>
        <v>9385000</v>
      </c>
      <c r="O13" s="22">
        <f>(SUMIF($A$14:$A$173,$A$13,$O14:O$173))/2</f>
        <v>9590000</v>
      </c>
      <c r="P13" s="22">
        <f>(SUMIF($A$14:$A$173,$A$13,$P14:P$173))/2</f>
        <v>12260000</v>
      </c>
      <c r="Q13" s="22">
        <f>(SUMIF($A$14:$A$173,$A$13,$Q14:Q$173))/2</f>
        <v>19150000</v>
      </c>
      <c r="R13" s="22">
        <f>(SUMIF($A$14:$A$173,$A$13,$R14:R$173))/2</f>
        <v>18720000</v>
      </c>
      <c r="S13" s="22">
        <f>(SUMIF($A$14:$A$173,$A$13,$S14:S$173))/2</f>
        <v>69105000</v>
      </c>
      <c r="T13" s="22">
        <f>(SUMIF($A$14:$A$173,$A$13,$T14:T$173))/2</f>
        <v>12745000</v>
      </c>
    </row>
    <row r="14" spans="1:20" s="8" customFormat="1" ht="16.5" customHeight="1">
      <c r="A14" s="8" t="s">
        <v>35</v>
      </c>
      <c r="B14" s="56">
        <v>49</v>
      </c>
      <c r="C14" s="56">
        <v>5</v>
      </c>
      <c r="D14" s="56">
        <v>1</v>
      </c>
      <c r="E14" s="56">
        <v>1</v>
      </c>
      <c r="F14" s="56">
        <v>4</v>
      </c>
      <c r="G14" s="63" t="s">
        <v>59</v>
      </c>
      <c r="H14" s="66">
        <v>2004</v>
      </c>
      <c r="I14" s="66">
        <v>2009</v>
      </c>
      <c r="J14" s="21" t="s">
        <v>8</v>
      </c>
      <c r="K14" s="9">
        <f>SUBTOTAL(9,K15:K17)</f>
        <v>2054818</v>
      </c>
      <c r="L14" s="9">
        <f>SUBTOTAL(9,L15:L17)</f>
        <v>79818</v>
      </c>
      <c r="M14" s="35">
        <f>SUBTOTAL(9,M15:M17)</f>
        <v>375000</v>
      </c>
      <c r="N14" s="9">
        <f aca="true" t="shared" si="4" ref="N14:T14">SUBTOTAL(9,N15:N17)</f>
        <v>1600000</v>
      </c>
      <c r="O14" s="9">
        <f t="shared" si="4"/>
        <v>0</v>
      </c>
      <c r="P14" s="9">
        <f t="shared" si="4"/>
        <v>0</v>
      </c>
      <c r="Q14" s="9">
        <f t="shared" si="4"/>
        <v>0</v>
      </c>
      <c r="R14" s="9">
        <f t="shared" si="4"/>
        <v>0</v>
      </c>
      <c r="S14" s="9">
        <f t="shared" si="4"/>
        <v>1600000</v>
      </c>
      <c r="T14" s="31">
        <f t="shared" si="4"/>
        <v>0</v>
      </c>
    </row>
    <row r="15" spans="1:20" s="8" customFormat="1" ht="16.5" customHeight="1">
      <c r="A15" s="8" t="s">
        <v>35</v>
      </c>
      <c r="B15" s="57"/>
      <c r="C15" s="57"/>
      <c r="D15" s="57"/>
      <c r="E15" s="57"/>
      <c r="F15" s="57"/>
      <c r="G15" s="64"/>
      <c r="H15" s="67"/>
      <c r="I15" s="92"/>
      <c r="J15" s="21" t="s">
        <v>9</v>
      </c>
      <c r="K15" s="10">
        <v>2054818</v>
      </c>
      <c r="L15" s="10">
        <f>61787+18031</f>
        <v>79818</v>
      </c>
      <c r="M15" s="36">
        <v>375000</v>
      </c>
      <c r="N15" s="10">
        <v>1600000</v>
      </c>
      <c r="O15" s="10">
        <f>(-O16)</f>
        <v>0</v>
      </c>
      <c r="P15" s="10">
        <v>0</v>
      </c>
      <c r="Q15" s="10">
        <v>0</v>
      </c>
      <c r="R15" s="10">
        <v>0</v>
      </c>
      <c r="S15" s="11">
        <f>SUM(N15:R15)</f>
        <v>1600000</v>
      </c>
      <c r="T15" s="11">
        <f>K15-L15-M15-S15</f>
        <v>0</v>
      </c>
    </row>
    <row r="16" spans="1:20" s="8" customFormat="1" ht="16.5" customHeight="1">
      <c r="A16" s="8" t="s">
        <v>35</v>
      </c>
      <c r="B16" s="57"/>
      <c r="C16" s="57"/>
      <c r="D16" s="57"/>
      <c r="E16" s="57"/>
      <c r="F16" s="57"/>
      <c r="G16" s="64"/>
      <c r="H16" s="67"/>
      <c r="I16" s="92"/>
      <c r="J16" s="3" t="s">
        <v>36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1">
        <f>SUM(N16:R16)</f>
        <v>0</v>
      </c>
      <c r="T16" s="11">
        <f>K16-L16-M16-S16</f>
        <v>0</v>
      </c>
    </row>
    <row r="17" spans="1:20" s="8" customFormat="1" ht="16.5" customHeight="1">
      <c r="A17" s="8" t="s">
        <v>35</v>
      </c>
      <c r="B17" s="58"/>
      <c r="C17" s="58"/>
      <c r="D17" s="58"/>
      <c r="E17" s="58"/>
      <c r="F17" s="58"/>
      <c r="G17" s="65"/>
      <c r="H17" s="68"/>
      <c r="I17" s="93"/>
      <c r="J17" s="3" t="s">
        <v>10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1">
        <f>SUM(N17:R17)</f>
        <v>0</v>
      </c>
      <c r="T17" s="11">
        <f>K17-L17-M17-S17</f>
        <v>0</v>
      </c>
    </row>
    <row r="18" spans="1:20" s="8" customFormat="1" ht="16.5" customHeight="1">
      <c r="A18" s="8" t="s">
        <v>35</v>
      </c>
      <c r="B18" s="56">
        <v>53</v>
      </c>
      <c r="C18" s="56">
        <v>8</v>
      </c>
      <c r="D18" s="56">
        <v>2</v>
      </c>
      <c r="E18" s="56">
        <v>2</v>
      </c>
      <c r="F18" s="56">
        <v>7</v>
      </c>
      <c r="G18" s="63" t="s">
        <v>14</v>
      </c>
      <c r="H18" s="66">
        <v>2007</v>
      </c>
      <c r="I18" s="66">
        <v>2009</v>
      </c>
      <c r="J18" s="21" t="s">
        <v>8</v>
      </c>
      <c r="K18" s="9">
        <f>SUBTOTAL(9,K19:K21)</f>
        <v>516039</v>
      </c>
      <c r="L18" s="9">
        <f>SUBTOTAL(9,L19:L21)</f>
        <v>16039</v>
      </c>
      <c r="M18" s="35">
        <f aca="true" t="shared" si="5" ref="M18:T18">SUBTOTAL(9,M19:M21)</f>
        <v>450000</v>
      </c>
      <c r="N18" s="9">
        <f t="shared" si="5"/>
        <v>50000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  <c r="S18" s="9">
        <f t="shared" si="5"/>
        <v>50000</v>
      </c>
      <c r="T18" s="9">
        <f t="shared" si="5"/>
        <v>0</v>
      </c>
    </row>
    <row r="19" spans="1:20" s="8" customFormat="1" ht="16.5" customHeight="1">
      <c r="A19" s="8" t="s">
        <v>35</v>
      </c>
      <c r="B19" s="57"/>
      <c r="C19" s="57"/>
      <c r="D19" s="57"/>
      <c r="E19" s="57"/>
      <c r="F19" s="57"/>
      <c r="G19" s="64"/>
      <c r="H19" s="67"/>
      <c r="I19" s="67"/>
      <c r="J19" s="21" t="s">
        <v>9</v>
      </c>
      <c r="K19" s="10">
        <v>516039</v>
      </c>
      <c r="L19" s="10">
        <v>16039</v>
      </c>
      <c r="M19" s="36">
        <v>450000</v>
      </c>
      <c r="N19" s="10">
        <v>50000</v>
      </c>
      <c r="O19" s="10">
        <v>0</v>
      </c>
      <c r="P19" s="10">
        <v>0</v>
      </c>
      <c r="Q19" s="10">
        <v>0</v>
      </c>
      <c r="R19" s="10">
        <v>0</v>
      </c>
      <c r="S19" s="11">
        <f>SUM(N19:R19)</f>
        <v>50000</v>
      </c>
      <c r="T19" s="11">
        <f>K19-L19-M19-S19</f>
        <v>0</v>
      </c>
    </row>
    <row r="20" spans="1:20" s="8" customFormat="1" ht="16.5" customHeight="1">
      <c r="A20" s="8" t="s">
        <v>35</v>
      </c>
      <c r="B20" s="57"/>
      <c r="C20" s="57"/>
      <c r="D20" s="57"/>
      <c r="E20" s="57"/>
      <c r="F20" s="57"/>
      <c r="G20" s="64"/>
      <c r="H20" s="67"/>
      <c r="I20" s="67"/>
      <c r="J20" s="3" t="s">
        <v>36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1">
        <f>SUM(N20:R20)</f>
        <v>0</v>
      </c>
      <c r="T20" s="11">
        <f>K20-L20-M20-S20</f>
        <v>0</v>
      </c>
    </row>
    <row r="21" spans="1:20" s="8" customFormat="1" ht="16.5" customHeight="1">
      <c r="A21" s="8" t="s">
        <v>35</v>
      </c>
      <c r="B21" s="58"/>
      <c r="C21" s="58"/>
      <c r="D21" s="58"/>
      <c r="E21" s="58"/>
      <c r="F21" s="58"/>
      <c r="G21" s="65"/>
      <c r="H21" s="68"/>
      <c r="I21" s="68"/>
      <c r="J21" s="3" t="s">
        <v>10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1">
        <f>SUM(N21:R21)</f>
        <v>0</v>
      </c>
      <c r="T21" s="11">
        <f>K21-L21-M21-S21</f>
        <v>0</v>
      </c>
    </row>
    <row r="22" spans="1:20" s="8" customFormat="1" ht="16.5" customHeight="1">
      <c r="A22" s="8" t="s">
        <v>35</v>
      </c>
      <c r="B22" s="56">
        <v>48</v>
      </c>
      <c r="C22" s="56">
        <v>11</v>
      </c>
      <c r="D22" s="56">
        <v>3</v>
      </c>
      <c r="E22" s="56">
        <v>3</v>
      </c>
      <c r="F22" s="56">
        <v>9</v>
      </c>
      <c r="G22" s="63" t="s">
        <v>106</v>
      </c>
      <c r="H22" s="66">
        <v>2006</v>
      </c>
      <c r="I22" s="66">
        <v>2009</v>
      </c>
      <c r="J22" s="21" t="s">
        <v>8</v>
      </c>
      <c r="K22" s="9">
        <f>SUBTOTAL(9,K23:K25)</f>
        <v>4694306</v>
      </c>
      <c r="L22" s="9">
        <f>SUBTOTAL(9,L23:L25)</f>
        <v>94306</v>
      </c>
      <c r="M22" s="35">
        <f aca="true" t="shared" si="6" ref="M22:T22">SUBTOTAL(9,M23:M25)</f>
        <v>300000</v>
      </c>
      <c r="N22" s="9">
        <f t="shared" si="6"/>
        <v>4300000</v>
      </c>
      <c r="O22" s="9">
        <f t="shared" si="6"/>
        <v>0</v>
      </c>
      <c r="P22" s="9">
        <f t="shared" si="6"/>
        <v>0</v>
      </c>
      <c r="Q22" s="9">
        <f t="shared" si="6"/>
        <v>0</v>
      </c>
      <c r="R22" s="9">
        <f t="shared" si="6"/>
        <v>0</v>
      </c>
      <c r="S22" s="9">
        <f t="shared" si="6"/>
        <v>4300000</v>
      </c>
      <c r="T22" s="9">
        <f t="shared" si="6"/>
        <v>0</v>
      </c>
    </row>
    <row r="23" spans="1:20" s="8" customFormat="1" ht="16.5" customHeight="1">
      <c r="A23" s="8" t="s">
        <v>35</v>
      </c>
      <c r="B23" s="57"/>
      <c r="C23" s="57"/>
      <c r="D23" s="57"/>
      <c r="E23" s="57"/>
      <c r="F23" s="57"/>
      <c r="G23" s="64"/>
      <c r="H23" s="67"/>
      <c r="I23" s="67"/>
      <c r="J23" s="21" t="s">
        <v>9</v>
      </c>
      <c r="K23" s="10">
        <v>709642</v>
      </c>
      <c r="L23" s="10">
        <f>5246+89060</f>
        <v>94306</v>
      </c>
      <c r="M23" s="36">
        <v>300000</v>
      </c>
      <c r="N23" s="36">
        <v>4300000</v>
      </c>
      <c r="O23" s="10">
        <f>-O24</f>
        <v>-3984664</v>
      </c>
      <c r="P23" s="10">
        <f>-P24</f>
        <v>0</v>
      </c>
      <c r="Q23" s="10">
        <v>0</v>
      </c>
      <c r="R23" s="10">
        <v>0</v>
      </c>
      <c r="S23" s="11">
        <f>SUM(N23:R23)</f>
        <v>315336</v>
      </c>
      <c r="T23" s="11">
        <f>K23-L23-M23-S23</f>
        <v>0</v>
      </c>
    </row>
    <row r="24" spans="1:20" s="8" customFormat="1" ht="16.5" customHeight="1">
      <c r="A24" s="8" t="s">
        <v>35</v>
      </c>
      <c r="B24" s="57"/>
      <c r="C24" s="57"/>
      <c r="D24" s="57"/>
      <c r="E24" s="57"/>
      <c r="F24" s="57"/>
      <c r="G24" s="64"/>
      <c r="H24" s="67"/>
      <c r="I24" s="67"/>
      <c r="J24" s="3" t="s">
        <v>36</v>
      </c>
      <c r="K24" s="10">
        <v>3984664</v>
      </c>
      <c r="L24" s="10">
        <v>0</v>
      </c>
      <c r="M24" s="10">
        <v>0</v>
      </c>
      <c r="N24" s="10">
        <v>0</v>
      </c>
      <c r="O24" s="10">
        <v>3984664</v>
      </c>
      <c r="P24" s="10">
        <v>0</v>
      </c>
      <c r="Q24" s="10">
        <v>0</v>
      </c>
      <c r="R24" s="10">
        <v>0</v>
      </c>
      <c r="S24" s="11">
        <f>SUM(N24:R24)</f>
        <v>3984664</v>
      </c>
      <c r="T24" s="11">
        <f>K24-L24-M24-S24</f>
        <v>0</v>
      </c>
    </row>
    <row r="25" spans="1:20" s="8" customFormat="1" ht="16.5" customHeight="1">
      <c r="A25" s="8" t="s">
        <v>35</v>
      </c>
      <c r="B25" s="58"/>
      <c r="C25" s="58"/>
      <c r="D25" s="58"/>
      <c r="E25" s="58"/>
      <c r="F25" s="58"/>
      <c r="G25" s="65"/>
      <c r="H25" s="68"/>
      <c r="I25" s="68"/>
      <c r="J25" s="3" t="s">
        <v>10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1">
        <f>SUM(N25:R25)</f>
        <v>0</v>
      </c>
      <c r="T25" s="11">
        <f>K25-L25-M25-S25</f>
        <v>0</v>
      </c>
    </row>
    <row r="26" spans="1:20" s="8" customFormat="1" ht="16.5" customHeight="1">
      <c r="A26" s="8" t="s">
        <v>35</v>
      </c>
      <c r="B26" s="56">
        <v>55</v>
      </c>
      <c r="C26" s="56">
        <v>12</v>
      </c>
      <c r="D26" s="56">
        <v>4</v>
      </c>
      <c r="E26" s="56">
        <v>4</v>
      </c>
      <c r="F26" s="56">
        <v>12</v>
      </c>
      <c r="G26" s="60" t="s">
        <v>65</v>
      </c>
      <c r="H26" s="66">
        <v>2007</v>
      </c>
      <c r="I26" s="66">
        <v>2011</v>
      </c>
      <c r="J26" s="21" t="s">
        <v>8</v>
      </c>
      <c r="K26" s="9">
        <f>SUBTOTAL(9,K27:K29)</f>
        <v>2564758</v>
      </c>
      <c r="L26" s="9">
        <f>SUBTOTAL(9,L27:L29)</f>
        <v>4758</v>
      </c>
      <c r="M26" s="35">
        <f aca="true" t="shared" si="7" ref="M26:T26">SUBTOTAL(9,M27:M29)</f>
        <v>160000</v>
      </c>
      <c r="N26" s="9">
        <f t="shared" si="7"/>
        <v>500000</v>
      </c>
      <c r="O26" s="9">
        <f t="shared" si="7"/>
        <v>1000000</v>
      </c>
      <c r="P26" s="9">
        <f t="shared" si="7"/>
        <v>900000</v>
      </c>
      <c r="Q26" s="9">
        <f t="shared" si="7"/>
        <v>0</v>
      </c>
      <c r="R26" s="9">
        <f t="shared" si="7"/>
        <v>0</v>
      </c>
      <c r="S26" s="9">
        <f t="shared" si="7"/>
        <v>2400000</v>
      </c>
      <c r="T26" s="9">
        <f t="shared" si="7"/>
        <v>0</v>
      </c>
    </row>
    <row r="27" spans="1:20" s="8" customFormat="1" ht="16.5" customHeight="1">
      <c r="A27" s="8" t="s">
        <v>35</v>
      </c>
      <c r="B27" s="57"/>
      <c r="C27" s="57"/>
      <c r="D27" s="57"/>
      <c r="E27" s="57"/>
      <c r="F27" s="57"/>
      <c r="G27" s="61"/>
      <c r="H27" s="67"/>
      <c r="I27" s="67"/>
      <c r="J27" s="21" t="s">
        <v>9</v>
      </c>
      <c r="K27" s="10">
        <v>2564758</v>
      </c>
      <c r="L27" s="10">
        <v>4758</v>
      </c>
      <c r="M27" s="36">
        <v>160000</v>
      </c>
      <c r="N27" s="10">
        <v>500000</v>
      </c>
      <c r="O27" s="10">
        <v>1000000</v>
      </c>
      <c r="P27" s="10">
        <v>900000</v>
      </c>
      <c r="Q27" s="10">
        <v>0</v>
      </c>
      <c r="R27" s="10">
        <v>0</v>
      </c>
      <c r="S27" s="11">
        <f>SUM(N27:R27)</f>
        <v>2400000</v>
      </c>
      <c r="T27" s="11">
        <f>K27-L27-M27-S27</f>
        <v>0</v>
      </c>
    </row>
    <row r="28" spans="1:20" s="8" customFormat="1" ht="16.5" customHeight="1">
      <c r="A28" s="8" t="s">
        <v>35</v>
      </c>
      <c r="B28" s="57"/>
      <c r="C28" s="57"/>
      <c r="D28" s="57"/>
      <c r="E28" s="57"/>
      <c r="F28" s="57"/>
      <c r="G28" s="61"/>
      <c r="H28" s="67"/>
      <c r="I28" s="67"/>
      <c r="J28" s="3" t="s">
        <v>36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1">
        <f>SUM(N28:R28)</f>
        <v>0</v>
      </c>
      <c r="T28" s="11">
        <f>K28-L28-M28-S28</f>
        <v>0</v>
      </c>
    </row>
    <row r="29" spans="1:20" s="8" customFormat="1" ht="16.5" customHeight="1">
      <c r="A29" s="8" t="s">
        <v>35</v>
      </c>
      <c r="B29" s="58"/>
      <c r="C29" s="58"/>
      <c r="D29" s="58"/>
      <c r="E29" s="58"/>
      <c r="F29" s="58"/>
      <c r="G29" s="62"/>
      <c r="H29" s="68"/>
      <c r="I29" s="68"/>
      <c r="J29" s="3" t="s">
        <v>10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/>
      <c r="S29" s="11">
        <f>SUM(N29:R29)</f>
        <v>0</v>
      </c>
      <c r="T29" s="11">
        <f>K29-L29-M29-S29</f>
        <v>0</v>
      </c>
    </row>
    <row r="30" spans="1:20" s="8" customFormat="1" ht="16.5" customHeight="1">
      <c r="A30" s="8" t="s">
        <v>35</v>
      </c>
      <c r="B30" s="56">
        <v>56</v>
      </c>
      <c r="C30" s="56">
        <v>13</v>
      </c>
      <c r="D30" s="56">
        <v>8</v>
      </c>
      <c r="E30" s="56">
        <v>5</v>
      </c>
      <c r="F30" s="56">
        <v>13</v>
      </c>
      <c r="G30" s="60" t="s">
        <v>71</v>
      </c>
      <c r="H30" s="66"/>
      <c r="I30" s="66"/>
      <c r="J30" s="21" t="s">
        <v>8</v>
      </c>
      <c r="K30" s="9">
        <f>SUBTOTAL(9,K31:K33)</f>
        <v>1006016</v>
      </c>
      <c r="L30" s="9">
        <f>SUBTOTAL(9,L31:L33)</f>
        <v>276016</v>
      </c>
      <c r="M30" s="35">
        <f aca="true" t="shared" si="8" ref="M30:T30">SUBTOTAL(9,M31:M33)</f>
        <v>430000</v>
      </c>
      <c r="N30" s="9">
        <f t="shared" si="8"/>
        <v>100000</v>
      </c>
      <c r="O30" s="9">
        <f t="shared" si="8"/>
        <v>50000</v>
      </c>
      <c r="P30" s="9">
        <f t="shared" si="8"/>
        <v>50000</v>
      </c>
      <c r="Q30" s="9">
        <f t="shared" si="8"/>
        <v>50000</v>
      </c>
      <c r="R30" s="9">
        <f t="shared" si="8"/>
        <v>50000</v>
      </c>
      <c r="S30" s="9">
        <f t="shared" si="8"/>
        <v>300000</v>
      </c>
      <c r="T30" s="9">
        <f t="shared" si="8"/>
        <v>0</v>
      </c>
    </row>
    <row r="31" spans="1:20" s="8" customFormat="1" ht="16.5" customHeight="1">
      <c r="A31" s="8" t="s">
        <v>35</v>
      </c>
      <c r="B31" s="57"/>
      <c r="C31" s="57"/>
      <c r="D31" s="57"/>
      <c r="E31" s="57"/>
      <c r="F31" s="57"/>
      <c r="G31" s="61"/>
      <c r="H31" s="67"/>
      <c r="I31" s="67"/>
      <c r="J31" s="21" t="s">
        <v>9</v>
      </c>
      <c r="K31" s="10">
        <v>1006016</v>
      </c>
      <c r="L31" s="10">
        <v>276016</v>
      </c>
      <c r="M31" s="36">
        <v>430000</v>
      </c>
      <c r="N31" s="10">
        <v>100000</v>
      </c>
      <c r="O31" s="10">
        <v>50000</v>
      </c>
      <c r="P31" s="10">
        <v>50000</v>
      </c>
      <c r="Q31" s="10">
        <v>50000</v>
      </c>
      <c r="R31" s="10">
        <v>50000</v>
      </c>
      <c r="S31" s="11">
        <f>SUM(N31:R31)</f>
        <v>300000</v>
      </c>
      <c r="T31" s="11">
        <f>K31-L31-M31-S31</f>
        <v>0</v>
      </c>
    </row>
    <row r="32" spans="1:20" s="8" customFormat="1" ht="16.5" customHeight="1">
      <c r="A32" s="8" t="s">
        <v>35</v>
      </c>
      <c r="B32" s="57"/>
      <c r="C32" s="57"/>
      <c r="D32" s="57"/>
      <c r="E32" s="57"/>
      <c r="F32" s="57"/>
      <c r="G32" s="61"/>
      <c r="H32" s="67"/>
      <c r="I32" s="67"/>
      <c r="J32" s="3" t="s">
        <v>36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1">
        <f>SUM(N32:R32)</f>
        <v>0</v>
      </c>
      <c r="T32" s="11">
        <f>K32-L32-M32-S32</f>
        <v>0</v>
      </c>
    </row>
    <row r="33" spans="1:20" s="8" customFormat="1" ht="16.5" customHeight="1">
      <c r="A33" s="8" t="s">
        <v>35</v>
      </c>
      <c r="B33" s="58"/>
      <c r="C33" s="58"/>
      <c r="D33" s="58"/>
      <c r="E33" s="58"/>
      <c r="F33" s="58"/>
      <c r="G33" s="62"/>
      <c r="H33" s="68"/>
      <c r="I33" s="68"/>
      <c r="J33" s="3" t="s">
        <v>10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1">
        <f>SUM(N33:R33)</f>
        <v>0</v>
      </c>
      <c r="T33" s="11">
        <f>K33-L33-M33-S33</f>
        <v>0</v>
      </c>
    </row>
    <row r="34" spans="1:20" s="8" customFormat="1" ht="16.5" customHeight="1">
      <c r="A34" s="8" t="s">
        <v>35</v>
      </c>
      <c r="B34" s="56">
        <v>60</v>
      </c>
      <c r="C34" s="56" t="s">
        <v>82</v>
      </c>
      <c r="D34" s="56">
        <v>7</v>
      </c>
      <c r="E34" s="56">
        <v>6</v>
      </c>
      <c r="F34" s="56">
        <v>16</v>
      </c>
      <c r="G34" s="63" t="s">
        <v>81</v>
      </c>
      <c r="H34" s="66">
        <v>2009</v>
      </c>
      <c r="I34" s="66">
        <v>2011</v>
      </c>
      <c r="J34" s="21" t="s">
        <v>8</v>
      </c>
      <c r="K34" s="9">
        <f>SUBTOTAL(9,K35:K37)</f>
        <v>2530000</v>
      </c>
      <c r="L34" s="9">
        <f>SUBTOTAL(9,L35:L37)</f>
        <v>0</v>
      </c>
      <c r="M34" s="35">
        <f aca="true" t="shared" si="9" ref="M34:T34">SUBTOTAL(9,M35:M37)</f>
        <v>30000</v>
      </c>
      <c r="N34" s="9">
        <f t="shared" si="9"/>
        <v>50000</v>
      </c>
      <c r="O34" s="9">
        <f t="shared" si="9"/>
        <v>1000000</v>
      </c>
      <c r="P34" s="9">
        <f t="shared" si="9"/>
        <v>1450000</v>
      </c>
      <c r="Q34" s="9">
        <f t="shared" si="9"/>
        <v>0</v>
      </c>
      <c r="R34" s="9">
        <f t="shared" si="9"/>
        <v>0</v>
      </c>
      <c r="S34" s="9">
        <f t="shared" si="9"/>
        <v>2500000</v>
      </c>
      <c r="T34" s="9">
        <f t="shared" si="9"/>
        <v>0</v>
      </c>
    </row>
    <row r="35" spans="1:20" s="8" customFormat="1" ht="16.5" customHeight="1">
      <c r="A35" s="8" t="s">
        <v>35</v>
      </c>
      <c r="B35" s="57"/>
      <c r="C35" s="57"/>
      <c r="D35" s="57"/>
      <c r="E35" s="57"/>
      <c r="F35" s="57"/>
      <c r="G35" s="64"/>
      <c r="H35" s="67"/>
      <c r="I35" s="67"/>
      <c r="J35" s="21" t="s">
        <v>9</v>
      </c>
      <c r="K35" s="10">
        <v>2530000</v>
      </c>
      <c r="L35" s="10">
        <v>0</v>
      </c>
      <c r="M35" s="10">
        <v>30000</v>
      </c>
      <c r="N35" s="10">
        <v>50000</v>
      </c>
      <c r="O35" s="10">
        <v>1000000</v>
      </c>
      <c r="P35" s="10">
        <v>1450000</v>
      </c>
      <c r="Q35" s="10">
        <v>0</v>
      </c>
      <c r="R35" s="10">
        <v>0</v>
      </c>
      <c r="S35" s="11">
        <f>SUM(N35:R35)</f>
        <v>2500000</v>
      </c>
      <c r="T35" s="11">
        <f>K35-L35-M35-S35</f>
        <v>0</v>
      </c>
    </row>
    <row r="36" spans="1:20" s="8" customFormat="1" ht="16.5" customHeight="1">
      <c r="A36" s="8" t="s">
        <v>35</v>
      </c>
      <c r="B36" s="57"/>
      <c r="C36" s="57"/>
      <c r="D36" s="57"/>
      <c r="E36" s="57"/>
      <c r="F36" s="57"/>
      <c r="G36" s="64"/>
      <c r="H36" s="67"/>
      <c r="I36" s="67"/>
      <c r="J36" s="3" t="s">
        <v>36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1">
        <f>SUM(N36:R36)</f>
        <v>0</v>
      </c>
      <c r="T36" s="11">
        <f>K36-L36-M36-S36</f>
        <v>0</v>
      </c>
    </row>
    <row r="37" spans="1:20" s="8" customFormat="1" ht="16.5" customHeight="1">
      <c r="A37" s="8" t="s">
        <v>35</v>
      </c>
      <c r="B37" s="58"/>
      <c r="C37" s="58"/>
      <c r="D37" s="58"/>
      <c r="E37" s="58"/>
      <c r="F37" s="58"/>
      <c r="G37" s="65"/>
      <c r="H37" s="68"/>
      <c r="I37" s="68"/>
      <c r="J37" s="3" t="s">
        <v>10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1">
        <f>SUM(N37:R37)</f>
        <v>0</v>
      </c>
      <c r="T37" s="11">
        <f>K37-L37-M37-S37</f>
        <v>0</v>
      </c>
    </row>
    <row r="38" spans="1:20" s="8" customFormat="1" ht="16.5" customHeight="1">
      <c r="A38" s="8" t="s">
        <v>35</v>
      </c>
      <c r="B38" s="56">
        <v>55</v>
      </c>
      <c r="C38" s="56" t="s">
        <v>82</v>
      </c>
      <c r="D38" s="56">
        <v>6</v>
      </c>
      <c r="E38" s="56">
        <v>7</v>
      </c>
      <c r="F38" s="56">
        <v>12</v>
      </c>
      <c r="G38" s="60" t="s">
        <v>92</v>
      </c>
      <c r="H38" s="66">
        <v>2008</v>
      </c>
      <c r="I38" s="66">
        <v>2013</v>
      </c>
      <c r="J38" s="21" t="s">
        <v>8</v>
      </c>
      <c r="K38" s="9">
        <f>SUBTOTAL(9,K39:K41)</f>
        <v>522000</v>
      </c>
      <c r="L38" s="9">
        <f>SUBTOTAL(9,L39:L41)</f>
        <v>0</v>
      </c>
      <c r="M38" s="35">
        <f aca="true" t="shared" si="10" ref="M38:T38">SUBTOTAL(9,M39:M41)</f>
        <v>22000</v>
      </c>
      <c r="N38" s="9">
        <f t="shared" si="10"/>
        <v>100000</v>
      </c>
      <c r="O38" s="9">
        <f t="shared" si="10"/>
        <v>100000</v>
      </c>
      <c r="P38" s="9">
        <f t="shared" si="10"/>
        <v>100000</v>
      </c>
      <c r="Q38" s="9">
        <f t="shared" si="10"/>
        <v>100000</v>
      </c>
      <c r="R38" s="9">
        <f t="shared" si="10"/>
        <v>100000</v>
      </c>
      <c r="S38" s="9">
        <f t="shared" si="10"/>
        <v>500000</v>
      </c>
      <c r="T38" s="9">
        <f t="shared" si="10"/>
        <v>0</v>
      </c>
    </row>
    <row r="39" spans="1:20" s="8" customFormat="1" ht="16.5" customHeight="1">
      <c r="A39" s="8" t="s">
        <v>35</v>
      </c>
      <c r="B39" s="57"/>
      <c r="C39" s="57"/>
      <c r="D39" s="57"/>
      <c r="E39" s="57"/>
      <c r="F39" s="57"/>
      <c r="G39" s="61"/>
      <c r="H39" s="67"/>
      <c r="I39" s="67"/>
      <c r="J39" s="21" t="s">
        <v>9</v>
      </c>
      <c r="K39" s="10">
        <v>522000</v>
      </c>
      <c r="L39" s="10"/>
      <c r="M39" s="36">
        <v>22000</v>
      </c>
      <c r="N39" s="10">
        <v>100000</v>
      </c>
      <c r="O39" s="10">
        <v>100000</v>
      </c>
      <c r="P39" s="10">
        <v>100000</v>
      </c>
      <c r="Q39" s="10">
        <v>100000</v>
      </c>
      <c r="R39" s="10">
        <v>100000</v>
      </c>
      <c r="S39" s="11">
        <f>SUM(N39:R39)</f>
        <v>500000</v>
      </c>
      <c r="T39" s="11">
        <f>K39-L39-M39-S39</f>
        <v>0</v>
      </c>
    </row>
    <row r="40" spans="1:20" s="8" customFormat="1" ht="16.5" customHeight="1">
      <c r="A40" s="8" t="s">
        <v>35</v>
      </c>
      <c r="B40" s="57"/>
      <c r="C40" s="57"/>
      <c r="D40" s="57"/>
      <c r="E40" s="57"/>
      <c r="F40" s="57"/>
      <c r="G40" s="61"/>
      <c r="H40" s="67"/>
      <c r="I40" s="67"/>
      <c r="J40" s="3" t="s">
        <v>36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1">
        <f>SUM(N40:R40)</f>
        <v>0</v>
      </c>
      <c r="T40" s="11">
        <f>K40-L40-M40-S40</f>
        <v>0</v>
      </c>
    </row>
    <row r="41" spans="1:20" s="8" customFormat="1" ht="16.5" customHeight="1">
      <c r="A41" s="8" t="s">
        <v>35</v>
      </c>
      <c r="B41" s="58"/>
      <c r="C41" s="58"/>
      <c r="D41" s="58"/>
      <c r="E41" s="58"/>
      <c r="F41" s="58"/>
      <c r="G41" s="62"/>
      <c r="H41" s="68"/>
      <c r="I41" s="68"/>
      <c r="J41" s="3" t="s">
        <v>10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/>
      <c r="S41" s="11">
        <f>SUM(N41:R41)</f>
        <v>0</v>
      </c>
      <c r="T41" s="11">
        <f>K41-L41-M41-S41</f>
        <v>0</v>
      </c>
    </row>
    <row r="42" spans="1:20" s="8" customFormat="1" ht="16.5" customHeight="1">
      <c r="A42" s="8" t="s">
        <v>35</v>
      </c>
      <c r="B42" s="56">
        <v>60</v>
      </c>
      <c r="C42" s="56" t="s">
        <v>82</v>
      </c>
      <c r="D42" s="56">
        <v>5</v>
      </c>
      <c r="E42" s="56">
        <v>8</v>
      </c>
      <c r="F42" s="56">
        <v>16</v>
      </c>
      <c r="G42" s="63" t="s">
        <v>100</v>
      </c>
      <c r="H42" s="66">
        <v>2008</v>
      </c>
      <c r="I42" s="66">
        <v>2009</v>
      </c>
      <c r="J42" s="21" t="s">
        <v>8</v>
      </c>
      <c r="K42" s="9">
        <f>SUBTOTAL(9,K43:K45)</f>
        <v>350000</v>
      </c>
      <c r="L42" s="9">
        <f>SUBTOTAL(9,L43:L45)</f>
        <v>0</v>
      </c>
      <c r="M42" s="35">
        <f aca="true" t="shared" si="11" ref="M42:T42">SUBTOTAL(9,M43:M45)</f>
        <v>50000</v>
      </c>
      <c r="N42" s="9">
        <f t="shared" si="11"/>
        <v>300000</v>
      </c>
      <c r="O42" s="9">
        <f t="shared" si="11"/>
        <v>0</v>
      </c>
      <c r="P42" s="9">
        <f t="shared" si="11"/>
        <v>0</v>
      </c>
      <c r="Q42" s="9">
        <f t="shared" si="11"/>
        <v>0</v>
      </c>
      <c r="R42" s="9">
        <f t="shared" si="11"/>
        <v>0</v>
      </c>
      <c r="S42" s="9">
        <f t="shared" si="11"/>
        <v>300000</v>
      </c>
      <c r="T42" s="9">
        <f t="shared" si="11"/>
        <v>0</v>
      </c>
    </row>
    <row r="43" spans="1:20" s="8" customFormat="1" ht="16.5" customHeight="1">
      <c r="A43" s="8" t="s">
        <v>35</v>
      </c>
      <c r="B43" s="57"/>
      <c r="C43" s="57"/>
      <c r="D43" s="57"/>
      <c r="E43" s="57"/>
      <c r="F43" s="57"/>
      <c r="G43" s="64"/>
      <c r="H43" s="67"/>
      <c r="I43" s="67"/>
      <c r="J43" s="21" t="s">
        <v>9</v>
      </c>
      <c r="K43" s="10">
        <v>350000</v>
      </c>
      <c r="L43" s="10">
        <v>0</v>
      </c>
      <c r="M43" s="10">
        <v>50000</v>
      </c>
      <c r="N43" s="10">
        <v>300000</v>
      </c>
      <c r="O43" s="10">
        <v>0</v>
      </c>
      <c r="P43" s="10">
        <v>0</v>
      </c>
      <c r="Q43" s="10">
        <v>0</v>
      </c>
      <c r="R43" s="10">
        <v>0</v>
      </c>
      <c r="S43" s="11">
        <f>SUM(N43:R43)</f>
        <v>300000</v>
      </c>
      <c r="T43" s="11">
        <f>K43-L43-M43-S43</f>
        <v>0</v>
      </c>
    </row>
    <row r="44" spans="1:20" s="8" customFormat="1" ht="16.5" customHeight="1">
      <c r="A44" s="8" t="s">
        <v>35</v>
      </c>
      <c r="B44" s="57"/>
      <c r="C44" s="57"/>
      <c r="D44" s="57"/>
      <c r="E44" s="57"/>
      <c r="F44" s="57"/>
      <c r="G44" s="64"/>
      <c r="H44" s="67"/>
      <c r="I44" s="67"/>
      <c r="J44" s="3" t="s">
        <v>36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1">
        <f>SUM(N44:R44)</f>
        <v>0</v>
      </c>
      <c r="T44" s="11">
        <f>K44-L44-M44-S44</f>
        <v>0</v>
      </c>
    </row>
    <row r="45" spans="1:20" s="8" customFormat="1" ht="16.5" customHeight="1">
      <c r="A45" s="8" t="s">
        <v>35</v>
      </c>
      <c r="B45" s="58"/>
      <c r="C45" s="58"/>
      <c r="D45" s="58"/>
      <c r="E45" s="58"/>
      <c r="F45" s="58"/>
      <c r="G45" s="65"/>
      <c r="H45" s="68"/>
      <c r="I45" s="68"/>
      <c r="J45" s="3" t="s">
        <v>10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1">
        <f>SUM(N45:R45)</f>
        <v>0</v>
      </c>
      <c r="T45" s="11">
        <f>K45-L45-M45-S45</f>
        <v>0</v>
      </c>
    </row>
    <row r="46" spans="1:20" s="8" customFormat="1" ht="16.5" customHeight="1">
      <c r="A46" s="8" t="s">
        <v>35</v>
      </c>
      <c r="B46" s="56">
        <v>47</v>
      </c>
      <c r="C46" s="56">
        <v>14</v>
      </c>
      <c r="D46" s="56">
        <v>9</v>
      </c>
      <c r="E46" s="56">
        <v>9</v>
      </c>
      <c r="F46" s="56">
        <v>14</v>
      </c>
      <c r="G46" s="63" t="s">
        <v>108</v>
      </c>
      <c r="H46" s="66">
        <v>2006</v>
      </c>
      <c r="I46" s="66">
        <v>2009</v>
      </c>
      <c r="J46" s="21" t="s">
        <v>8</v>
      </c>
      <c r="K46" s="9">
        <f aca="true" t="shared" si="12" ref="K46:T46">SUBTOTAL(9,K47:K49)</f>
        <v>1292523</v>
      </c>
      <c r="L46" s="9">
        <f t="shared" si="12"/>
        <v>92523</v>
      </c>
      <c r="M46" s="35">
        <f t="shared" si="12"/>
        <v>0</v>
      </c>
      <c r="N46" s="9">
        <f t="shared" si="12"/>
        <v>1200000</v>
      </c>
      <c r="O46" s="9">
        <f t="shared" si="12"/>
        <v>0</v>
      </c>
      <c r="P46" s="9">
        <f t="shared" si="12"/>
        <v>0</v>
      </c>
      <c r="Q46" s="9">
        <f t="shared" si="12"/>
        <v>0</v>
      </c>
      <c r="R46" s="9">
        <f t="shared" si="12"/>
        <v>0</v>
      </c>
      <c r="S46" s="9">
        <f t="shared" si="12"/>
        <v>1200000</v>
      </c>
      <c r="T46" s="9">
        <f t="shared" si="12"/>
        <v>0</v>
      </c>
    </row>
    <row r="47" spans="1:20" s="8" customFormat="1" ht="16.5" customHeight="1">
      <c r="A47" s="8" t="s">
        <v>35</v>
      </c>
      <c r="B47" s="57"/>
      <c r="C47" s="57"/>
      <c r="D47" s="57"/>
      <c r="E47" s="57"/>
      <c r="F47" s="57"/>
      <c r="G47" s="64"/>
      <c r="H47" s="67"/>
      <c r="I47" s="67"/>
      <c r="J47" s="21" t="s">
        <v>9</v>
      </c>
      <c r="K47" s="10">
        <v>1292523</v>
      </c>
      <c r="L47" s="10">
        <f>3355+89168</f>
        <v>92523</v>
      </c>
      <c r="M47" s="10">
        <v>0</v>
      </c>
      <c r="N47" s="10">
        <v>1200000</v>
      </c>
      <c r="O47" s="10">
        <v>0</v>
      </c>
      <c r="P47" s="10">
        <v>0</v>
      </c>
      <c r="Q47" s="10">
        <v>0</v>
      </c>
      <c r="R47" s="10">
        <v>0</v>
      </c>
      <c r="S47" s="11">
        <f>SUM(N47:R47)</f>
        <v>1200000</v>
      </c>
      <c r="T47" s="11">
        <f>K47-L47-M47-S47</f>
        <v>0</v>
      </c>
    </row>
    <row r="48" spans="1:20" s="8" customFormat="1" ht="16.5" customHeight="1">
      <c r="A48" s="8" t="s">
        <v>35</v>
      </c>
      <c r="B48" s="57"/>
      <c r="C48" s="57"/>
      <c r="D48" s="57"/>
      <c r="E48" s="57"/>
      <c r="F48" s="57"/>
      <c r="G48" s="64"/>
      <c r="H48" s="67"/>
      <c r="I48" s="67"/>
      <c r="J48" s="3" t="s">
        <v>36</v>
      </c>
      <c r="K48" s="10">
        <v>0</v>
      </c>
      <c r="L48" s="10">
        <v>0</v>
      </c>
      <c r="M48" s="10">
        <v>0</v>
      </c>
      <c r="N48" s="10"/>
      <c r="O48" s="10">
        <v>0</v>
      </c>
      <c r="P48" s="10">
        <v>0</v>
      </c>
      <c r="Q48" s="10">
        <v>0</v>
      </c>
      <c r="R48" s="10">
        <v>0</v>
      </c>
      <c r="S48" s="11">
        <f>SUM(N48:R48)</f>
        <v>0</v>
      </c>
      <c r="T48" s="11">
        <f>K48-L48-M48-S48</f>
        <v>0</v>
      </c>
    </row>
    <row r="49" spans="1:20" s="8" customFormat="1" ht="16.5" customHeight="1">
      <c r="A49" s="8" t="s">
        <v>35</v>
      </c>
      <c r="B49" s="58"/>
      <c r="C49" s="58"/>
      <c r="D49" s="58"/>
      <c r="E49" s="58"/>
      <c r="F49" s="58"/>
      <c r="G49" s="65"/>
      <c r="H49" s="68"/>
      <c r="I49" s="68"/>
      <c r="J49" s="3" t="s">
        <v>10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1">
        <f>SUM(N49:R49)</f>
        <v>0</v>
      </c>
      <c r="T49" s="11">
        <f>K49-L49-M49-S49</f>
        <v>0</v>
      </c>
    </row>
    <row r="50" spans="1:20" s="8" customFormat="1" ht="16.5" customHeight="1">
      <c r="A50" s="8" t="s">
        <v>35</v>
      </c>
      <c r="B50" s="56">
        <v>60</v>
      </c>
      <c r="C50" s="56">
        <v>16</v>
      </c>
      <c r="D50" s="56">
        <v>11</v>
      </c>
      <c r="E50" s="56">
        <v>10</v>
      </c>
      <c r="F50" s="56">
        <v>16</v>
      </c>
      <c r="G50" s="63" t="s">
        <v>17</v>
      </c>
      <c r="H50" s="66">
        <v>2009</v>
      </c>
      <c r="I50" s="66">
        <v>2009</v>
      </c>
      <c r="J50" s="21" t="s">
        <v>8</v>
      </c>
      <c r="K50" s="9">
        <f>SUBTOTAL(9,K51:K53)</f>
        <v>75000</v>
      </c>
      <c r="L50" s="9">
        <f>SUBTOTAL(9,L51:L53)</f>
        <v>0</v>
      </c>
      <c r="M50" s="35">
        <f aca="true" t="shared" si="13" ref="M50:T50">SUBTOTAL(9,M51:M53)</f>
        <v>0</v>
      </c>
      <c r="N50" s="9">
        <f t="shared" si="13"/>
        <v>75000</v>
      </c>
      <c r="O50" s="9">
        <f t="shared" si="13"/>
        <v>0</v>
      </c>
      <c r="P50" s="9">
        <f t="shared" si="13"/>
        <v>0</v>
      </c>
      <c r="Q50" s="9">
        <f t="shared" si="13"/>
        <v>0</v>
      </c>
      <c r="R50" s="9">
        <f t="shared" si="13"/>
        <v>0</v>
      </c>
      <c r="S50" s="9">
        <f t="shared" si="13"/>
        <v>75000</v>
      </c>
      <c r="T50" s="9">
        <f t="shared" si="13"/>
        <v>0</v>
      </c>
    </row>
    <row r="51" spans="1:20" s="8" customFormat="1" ht="16.5" customHeight="1">
      <c r="A51" s="8" t="s">
        <v>35</v>
      </c>
      <c r="B51" s="57"/>
      <c r="C51" s="57"/>
      <c r="D51" s="57"/>
      <c r="E51" s="57"/>
      <c r="F51" s="57"/>
      <c r="G51" s="64"/>
      <c r="H51" s="67"/>
      <c r="I51" s="67"/>
      <c r="J51" s="21" t="s">
        <v>9</v>
      </c>
      <c r="K51" s="10">
        <v>75000</v>
      </c>
      <c r="L51" s="10">
        <v>0</v>
      </c>
      <c r="M51" s="10">
        <v>0</v>
      </c>
      <c r="N51" s="10">
        <v>75000</v>
      </c>
      <c r="O51" s="10">
        <v>0</v>
      </c>
      <c r="P51" s="10">
        <v>0</v>
      </c>
      <c r="Q51" s="10">
        <v>0</v>
      </c>
      <c r="R51" s="10">
        <v>0</v>
      </c>
      <c r="S51" s="11">
        <f>SUM(N51:R51)</f>
        <v>75000</v>
      </c>
      <c r="T51" s="11">
        <f>K51-L51-M51-S51</f>
        <v>0</v>
      </c>
    </row>
    <row r="52" spans="1:20" s="8" customFormat="1" ht="16.5" customHeight="1">
      <c r="A52" s="8" t="s">
        <v>35</v>
      </c>
      <c r="B52" s="57"/>
      <c r="C52" s="57"/>
      <c r="D52" s="57"/>
      <c r="E52" s="57"/>
      <c r="F52" s="57"/>
      <c r="G52" s="64"/>
      <c r="H52" s="67"/>
      <c r="I52" s="67"/>
      <c r="J52" s="3" t="s">
        <v>36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1">
        <f>SUM(N52:R52)</f>
        <v>0</v>
      </c>
      <c r="T52" s="11">
        <f>K52-L52-M52-S52</f>
        <v>0</v>
      </c>
    </row>
    <row r="53" spans="1:20" s="8" customFormat="1" ht="16.5" customHeight="1">
      <c r="A53" s="8" t="s">
        <v>35</v>
      </c>
      <c r="B53" s="58"/>
      <c r="C53" s="58"/>
      <c r="D53" s="58"/>
      <c r="E53" s="58"/>
      <c r="F53" s="58"/>
      <c r="G53" s="65"/>
      <c r="H53" s="68"/>
      <c r="I53" s="68"/>
      <c r="J53" s="3" t="s">
        <v>10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1">
        <f>SUM(N53:R53)</f>
        <v>0</v>
      </c>
      <c r="T53" s="11">
        <f>K53-L53-M53-S53</f>
        <v>0</v>
      </c>
    </row>
    <row r="54" spans="1:20" s="8" customFormat="1" ht="16.5" customHeight="1">
      <c r="A54" s="8" t="s">
        <v>35</v>
      </c>
      <c r="B54" s="56">
        <v>58</v>
      </c>
      <c r="C54" s="56" t="s">
        <v>82</v>
      </c>
      <c r="D54" s="56">
        <v>13</v>
      </c>
      <c r="E54" s="56">
        <v>11</v>
      </c>
      <c r="F54" s="56">
        <v>20</v>
      </c>
      <c r="G54" s="63" t="s">
        <v>93</v>
      </c>
      <c r="H54" s="66">
        <v>2009</v>
      </c>
      <c r="I54" s="66">
        <v>2009</v>
      </c>
      <c r="J54" s="21" t="s">
        <v>8</v>
      </c>
      <c r="K54" s="9">
        <f>SUBTOTAL(9,K55:K57)</f>
        <v>50000</v>
      </c>
      <c r="L54" s="9">
        <f>SUBTOTAL(9,L55:L57)</f>
        <v>0</v>
      </c>
      <c r="M54" s="35">
        <f aca="true" t="shared" si="14" ref="M54:T54">SUBTOTAL(9,M55:M57)</f>
        <v>0</v>
      </c>
      <c r="N54" s="9">
        <f t="shared" si="14"/>
        <v>50000</v>
      </c>
      <c r="O54" s="9">
        <f t="shared" si="14"/>
        <v>0</v>
      </c>
      <c r="P54" s="9">
        <f t="shared" si="14"/>
        <v>0</v>
      </c>
      <c r="Q54" s="9">
        <f t="shared" si="14"/>
        <v>0</v>
      </c>
      <c r="R54" s="9">
        <f t="shared" si="14"/>
        <v>0</v>
      </c>
      <c r="S54" s="9">
        <f t="shared" si="14"/>
        <v>50000</v>
      </c>
      <c r="T54" s="9">
        <f t="shared" si="14"/>
        <v>0</v>
      </c>
    </row>
    <row r="55" spans="1:20" s="8" customFormat="1" ht="16.5" customHeight="1">
      <c r="A55" s="8" t="s">
        <v>35</v>
      </c>
      <c r="B55" s="57"/>
      <c r="C55" s="57"/>
      <c r="D55" s="57"/>
      <c r="E55" s="57"/>
      <c r="F55" s="57"/>
      <c r="G55" s="64"/>
      <c r="H55" s="67"/>
      <c r="I55" s="67"/>
      <c r="J55" s="21" t="s">
        <v>9</v>
      </c>
      <c r="K55" s="10">
        <v>50000</v>
      </c>
      <c r="L55" s="10">
        <v>0</v>
      </c>
      <c r="M55" s="10">
        <v>0</v>
      </c>
      <c r="N55" s="10">
        <v>50000</v>
      </c>
      <c r="O55" s="10">
        <v>0</v>
      </c>
      <c r="P55" s="10">
        <v>0</v>
      </c>
      <c r="Q55" s="10">
        <v>0</v>
      </c>
      <c r="R55" s="10">
        <v>0</v>
      </c>
      <c r="S55" s="11">
        <f>SUM(N55:R55)</f>
        <v>50000</v>
      </c>
      <c r="T55" s="11">
        <f>K55-L55-M55-S55</f>
        <v>0</v>
      </c>
    </row>
    <row r="56" spans="1:20" s="8" customFormat="1" ht="16.5" customHeight="1">
      <c r="A56" s="8" t="s">
        <v>35</v>
      </c>
      <c r="B56" s="57"/>
      <c r="C56" s="57"/>
      <c r="D56" s="57"/>
      <c r="E56" s="57"/>
      <c r="F56" s="57"/>
      <c r="G56" s="64"/>
      <c r="H56" s="67"/>
      <c r="I56" s="67"/>
      <c r="J56" s="3" t="s">
        <v>36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1">
        <f>SUM(N56:R56)</f>
        <v>0</v>
      </c>
      <c r="T56" s="11">
        <f>K56-L56-M56-S56</f>
        <v>0</v>
      </c>
    </row>
    <row r="57" spans="1:20" s="8" customFormat="1" ht="16.5" customHeight="1">
      <c r="A57" s="8" t="s">
        <v>35</v>
      </c>
      <c r="B57" s="58"/>
      <c r="C57" s="58"/>
      <c r="D57" s="58"/>
      <c r="E57" s="58"/>
      <c r="F57" s="58"/>
      <c r="G57" s="65"/>
      <c r="H57" s="68"/>
      <c r="I57" s="68"/>
      <c r="J57" s="3" t="s">
        <v>10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1">
        <f>SUM(N57:R57)</f>
        <v>0</v>
      </c>
      <c r="T57" s="11">
        <f>K57-L57-M57-S57</f>
        <v>0</v>
      </c>
    </row>
    <row r="58" spans="1:20" s="8" customFormat="1" ht="16.5" customHeight="1">
      <c r="A58" s="8" t="s">
        <v>35</v>
      </c>
      <c r="B58" s="56">
        <v>54</v>
      </c>
      <c r="C58" s="56">
        <v>15</v>
      </c>
      <c r="D58" s="56">
        <v>10</v>
      </c>
      <c r="E58" s="56">
        <v>12</v>
      </c>
      <c r="F58" s="56">
        <v>15</v>
      </c>
      <c r="G58" s="63" t="s">
        <v>15</v>
      </c>
      <c r="H58" s="66">
        <v>2006</v>
      </c>
      <c r="I58" s="66">
        <v>2010</v>
      </c>
      <c r="J58" s="21" t="s">
        <v>8</v>
      </c>
      <c r="K58" s="9">
        <f>SUBTOTAL(9,K59:K61)</f>
        <v>2094306</v>
      </c>
      <c r="L58" s="9">
        <f>SUBTOTAL(9,L59:L61)</f>
        <v>94306</v>
      </c>
      <c r="M58" s="35">
        <f aca="true" t="shared" si="15" ref="M58:T58">SUBTOTAL(9,M59:M61)</f>
        <v>0</v>
      </c>
      <c r="N58" s="9">
        <f t="shared" si="15"/>
        <v>300000</v>
      </c>
      <c r="O58" s="9">
        <f t="shared" si="15"/>
        <v>1700000</v>
      </c>
      <c r="P58" s="9">
        <f t="shared" si="15"/>
        <v>0</v>
      </c>
      <c r="Q58" s="9">
        <f t="shared" si="15"/>
        <v>0</v>
      </c>
      <c r="R58" s="9">
        <f t="shared" si="15"/>
        <v>0</v>
      </c>
      <c r="S58" s="9">
        <f t="shared" si="15"/>
        <v>2000000</v>
      </c>
      <c r="T58" s="9">
        <f t="shared" si="15"/>
        <v>0</v>
      </c>
    </row>
    <row r="59" spans="1:20" s="8" customFormat="1" ht="16.5" customHeight="1">
      <c r="A59" s="8" t="s">
        <v>35</v>
      </c>
      <c r="B59" s="57"/>
      <c r="C59" s="57"/>
      <c r="D59" s="57"/>
      <c r="E59" s="57"/>
      <c r="F59" s="57"/>
      <c r="G59" s="64"/>
      <c r="H59" s="67"/>
      <c r="I59" s="67"/>
      <c r="J59" s="21" t="s">
        <v>9</v>
      </c>
      <c r="K59" s="10">
        <v>2094306</v>
      </c>
      <c r="L59" s="10">
        <f>5246+89060</f>
        <v>94306</v>
      </c>
      <c r="M59" s="10">
        <v>0</v>
      </c>
      <c r="N59" s="10">
        <v>300000</v>
      </c>
      <c r="O59" s="10">
        <v>1700000</v>
      </c>
      <c r="P59" s="10">
        <v>0</v>
      </c>
      <c r="Q59" s="10">
        <v>0</v>
      </c>
      <c r="R59" s="10">
        <v>0</v>
      </c>
      <c r="S59" s="11">
        <f>SUM(N59:R59)</f>
        <v>2000000</v>
      </c>
      <c r="T59" s="11">
        <f>K59-L59-M59-S59</f>
        <v>0</v>
      </c>
    </row>
    <row r="60" spans="1:20" s="8" customFormat="1" ht="16.5" customHeight="1">
      <c r="A60" s="8" t="s">
        <v>35</v>
      </c>
      <c r="B60" s="57"/>
      <c r="C60" s="57"/>
      <c r="D60" s="57"/>
      <c r="E60" s="57"/>
      <c r="F60" s="57"/>
      <c r="G60" s="64"/>
      <c r="H60" s="67"/>
      <c r="I60" s="67"/>
      <c r="J60" s="3" t="s">
        <v>36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1">
        <f>SUM(N60:R60)</f>
        <v>0</v>
      </c>
      <c r="T60" s="11">
        <f>K60-L60-M60-S60</f>
        <v>0</v>
      </c>
    </row>
    <row r="61" spans="1:20" s="8" customFormat="1" ht="16.5" customHeight="1">
      <c r="A61" s="8" t="s">
        <v>35</v>
      </c>
      <c r="B61" s="58"/>
      <c r="C61" s="58"/>
      <c r="D61" s="58"/>
      <c r="E61" s="58"/>
      <c r="F61" s="58"/>
      <c r="G61" s="65"/>
      <c r="H61" s="68"/>
      <c r="I61" s="68"/>
      <c r="J61" s="3" t="s">
        <v>10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1">
        <f>SUM(N61:R61)</f>
        <v>0</v>
      </c>
      <c r="T61" s="11">
        <f>K61-L61-M61-S61</f>
        <v>0</v>
      </c>
    </row>
    <row r="62" spans="1:20" s="8" customFormat="1" ht="16.5" customHeight="1">
      <c r="A62" s="8" t="s">
        <v>35</v>
      </c>
      <c r="B62" s="56">
        <v>51</v>
      </c>
      <c r="C62" s="56">
        <v>17</v>
      </c>
      <c r="D62" s="56">
        <v>12</v>
      </c>
      <c r="E62" s="56">
        <v>13</v>
      </c>
      <c r="F62" s="56">
        <v>17</v>
      </c>
      <c r="G62" s="60" t="s">
        <v>60</v>
      </c>
      <c r="H62" s="66">
        <v>2006</v>
      </c>
      <c r="I62" s="66">
        <v>2010</v>
      </c>
      <c r="J62" s="21" t="s">
        <v>8</v>
      </c>
      <c r="K62" s="9">
        <f>SUBTOTAL(9,K63:K65)</f>
        <v>3196990</v>
      </c>
      <c r="L62" s="9">
        <f>SUBTOTAL(9,L63:L65)</f>
        <v>96990</v>
      </c>
      <c r="M62" s="35">
        <f>SUBTOTAL(9,M63:M65)</f>
        <v>0</v>
      </c>
      <c r="N62" s="9">
        <f>SUBTOTAL(9,N63:N65)</f>
        <v>300000</v>
      </c>
      <c r="O62" s="9">
        <f aca="true" t="shared" si="16" ref="O62:T62">SUBTOTAL(9,O63:O65)</f>
        <v>2800000</v>
      </c>
      <c r="P62" s="9">
        <f t="shared" si="16"/>
        <v>0</v>
      </c>
      <c r="Q62" s="9">
        <f t="shared" si="16"/>
        <v>0</v>
      </c>
      <c r="R62" s="9">
        <f t="shared" si="16"/>
        <v>0</v>
      </c>
      <c r="S62" s="9">
        <f t="shared" si="16"/>
        <v>3100000</v>
      </c>
      <c r="T62" s="9">
        <f t="shared" si="16"/>
        <v>0</v>
      </c>
    </row>
    <row r="63" spans="1:20" s="8" customFormat="1" ht="16.5" customHeight="1">
      <c r="A63" s="8" t="s">
        <v>35</v>
      </c>
      <c r="B63" s="57"/>
      <c r="C63" s="57"/>
      <c r="D63" s="57"/>
      <c r="E63" s="57"/>
      <c r="F63" s="57"/>
      <c r="G63" s="61"/>
      <c r="H63" s="67"/>
      <c r="I63" s="67"/>
      <c r="J63" s="21" t="s">
        <v>9</v>
      </c>
      <c r="K63" s="10">
        <v>3196990</v>
      </c>
      <c r="L63" s="10">
        <f>9150+87840</f>
        <v>96990</v>
      </c>
      <c r="M63" s="10">
        <v>0</v>
      </c>
      <c r="N63" s="10">
        <v>300000</v>
      </c>
      <c r="O63" s="10">
        <v>2800000</v>
      </c>
      <c r="P63" s="10">
        <v>0</v>
      </c>
      <c r="Q63" s="10">
        <v>0</v>
      </c>
      <c r="R63" s="10">
        <v>0</v>
      </c>
      <c r="S63" s="11">
        <f>SUM(N63:R63)</f>
        <v>3100000</v>
      </c>
      <c r="T63" s="11">
        <f>K63-L63-M63-S63</f>
        <v>0</v>
      </c>
    </row>
    <row r="64" spans="1:20" s="8" customFormat="1" ht="16.5" customHeight="1">
      <c r="A64" s="8" t="s">
        <v>35</v>
      </c>
      <c r="B64" s="57"/>
      <c r="C64" s="57"/>
      <c r="D64" s="57"/>
      <c r="E64" s="57"/>
      <c r="F64" s="57"/>
      <c r="G64" s="61"/>
      <c r="H64" s="67"/>
      <c r="I64" s="67"/>
      <c r="J64" s="3" t="s">
        <v>36</v>
      </c>
      <c r="K64" s="10">
        <v>0</v>
      </c>
      <c r="L64" s="10">
        <v>0</v>
      </c>
      <c r="M64" s="10">
        <v>0</v>
      </c>
      <c r="N64" s="10"/>
      <c r="O64" s="10">
        <v>0</v>
      </c>
      <c r="P64" s="10">
        <v>0</v>
      </c>
      <c r="Q64" s="10">
        <v>0</v>
      </c>
      <c r="R64" s="10">
        <v>0</v>
      </c>
      <c r="S64" s="11">
        <f>SUM(N64:R64)</f>
        <v>0</v>
      </c>
      <c r="T64" s="11">
        <f>K64-L64-M64-S64</f>
        <v>0</v>
      </c>
    </row>
    <row r="65" spans="1:20" s="8" customFormat="1" ht="16.5" customHeight="1">
      <c r="A65" s="8" t="s">
        <v>35</v>
      </c>
      <c r="B65" s="58"/>
      <c r="C65" s="58"/>
      <c r="D65" s="58"/>
      <c r="E65" s="58"/>
      <c r="F65" s="58"/>
      <c r="G65" s="62"/>
      <c r="H65" s="68"/>
      <c r="I65" s="68"/>
      <c r="J65" s="3" t="s">
        <v>10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1">
        <f>SUM(N65:R65)</f>
        <v>0</v>
      </c>
      <c r="T65" s="11">
        <f>K65-L65-M65-S65</f>
        <v>0</v>
      </c>
    </row>
    <row r="66" spans="1:20" s="8" customFormat="1" ht="16.5" customHeight="1">
      <c r="A66" s="8" t="s">
        <v>35</v>
      </c>
      <c r="B66" s="56">
        <v>80</v>
      </c>
      <c r="C66" s="56">
        <v>36</v>
      </c>
      <c r="D66" s="56">
        <v>14</v>
      </c>
      <c r="E66" s="56">
        <v>14</v>
      </c>
      <c r="F66" s="56">
        <v>35</v>
      </c>
      <c r="G66" s="63" t="s">
        <v>94</v>
      </c>
      <c r="H66" s="66">
        <v>2009</v>
      </c>
      <c r="I66" s="66">
        <v>2011</v>
      </c>
      <c r="J66" s="21" t="s">
        <v>8</v>
      </c>
      <c r="K66" s="9">
        <f>SUBTOTAL(9,K67:K69)</f>
        <v>4510000</v>
      </c>
      <c r="L66" s="9">
        <f>SUBTOTAL(9,L67:L69)</f>
        <v>0</v>
      </c>
      <c r="M66" s="35">
        <f aca="true" t="shared" si="17" ref="M66:T66">SUBTOTAL(9,M67:M69)</f>
        <v>0</v>
      </c>
      <c r="N66" s="9">
        <f t="shared" si="17"/>
        <v>100000</v>
      </c>
      <c r="O66" s="9">
        <f t="shared" si="17"/>
        <v>2000000</v>
      </c>
      <c r="P66" s="9">
        <f t="shared" si="17"/>
        <v>2410000</v>
      </c>
      <c r="Q66" s="9">
        <f t="shared" si="17"/>
        <v>0</v>
      </c>
      <c r="R66" s="9">
        <f t="shared" si="17"/>
        <v>0</v>
      </c>
      <c r="S66" s="9">
        <f t="shared" si="17"/>
        <v>4510000</v>
      </c>
      <c r="T66" s="9">
        <f t="shared" si="17"/>
        <v>0</v>
      </c>
    </row>
    <row r="67" spans="1:20" s="8" customFormat="1" ht="16.5" customHeight="1">
      <c r="A67" s="8" t="s">
        <v>35</v>
      </c>
      <c r="B67" s="57"/>
      <c r="C67" s="57"/>
      <c r="D67" s="57"/>
      <c r="E67" s="57"/>
      <c r="F67" s="57"/>
      <c r="G67" s="64"/>
      <c r="H67" s="67"/>
      <c r="I67" s="67"/>
      <c r="J67" s="21" t="s">
        <v>9</v>
      </c>
      <c r="K67" s="10">
        <v>4510000</v>
      </c>
      <c r="L67" s="10">
        <v>0</v>
      </c>
      <c r="M67" s="10">
        <v>0</v>
      </c>
      <c r="N67" s="10">
        <v>100000</v>
      </c>
      <c r="O67" s="10">
        <v>2000000</v>
      </c>
      <c r="P67" s="10">
        <v>2410000</v>
      </c>
      <c r="Q67" s="10">
        <v>0</v>
      </c>
      <c r="R67" s="10">
        <v>0</v>
      </c>
      <c r="S67" s="11">
        <f>SUM(N67:R67)</f>
        <v>4510000</v>
      </c>
      <c r="T67" s="11">
        <f>K67-L67-M67-S67</f>
        <v>0</v>
      </c>
    </row>
    <row r="68" spans="1:20" s="8" customFormat="1" ht="16.5" customHeight="1">
      <c r="A68" s="8" t="s">
        <v>35</v>
      </c>
      <c r="B68" s="57"/>
      <c r="C68" s="57"/>
      <c r="D68" s="57"/>
      <c r="E68" s="57"/>
      <c r="F68" s="57"/>
      <c r="G68" s="64"/>
      <c r="H68" s="67"/>
      <c r="I68" s="67"/>
      <c r="J68" s="3" t="s">
        <v>36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1">
        <f>SUM(N68:R68)</f>
        <v>0</v>
      </c>
      <c r="T68" s="11">
        <f>K68-L68-M68-S68</f>
        <v>0</v>
      </c>
    </row>
    <row r="69" spans="1:20" s="8" customFormat="1" ht="16.5" customHeight="1">
      <c r="A69" s="8" t="s">
        <v>35</v>
      </c>
      <c r="B69" s="58"/>
      <c r="C69" s="58"/>
      <c r="D69" s="58"/>
      <c r="E69" s="58"/>
      <c r="F69" s="58"/>
      <c r="G69" s="65"/>
      <c r="H69" s="68"/>
      <c r="I69" s="68"/>
      <c r="J69" s="3" t="s">
        <v>10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1">
        <f>SUM(N69:R69)</f>
        <v>0</v>
      </c>
      <c r="T69" s="11">
        <f>K69-L69-M69-S69</f>
        <v>0</v>
      </c>
    </row>
    <row r="70" spans="1:20" s="8" customFormat="1" ht="16.5" customHeight="1">
      <c r="A70" s="8" t="s">
        <v>35</v>
      </c>
      <c r="B70" s="56">
        <v>65</v>
      </c>
      <c r="C70" s="56">
        <v>21</v>
      </c>
      <c r="D70" s="56">
        <v>15</v>
      </c>
      <c r="E70" s="56">
        <v>15</v>
      </c>
      <c r="F70" s="56">
        <v>21</v>
      </c>
      <c r="G70" s="63" t="s">
        <v>88</v>
      </c>
      <c r="H70" s="66">
        <v>2009</v>
      </c>
      <c r="I70" s="66">
        <v>2013</v>
      </c>
      <c r="J70" s="21" t="s">
        <v>8</v>
      </c>
      <c r="K70" s="9">
        <f>SUBTOTAL(9,K71:K73)</f>
        <v>3400000</v>
      </c>
      <c r="L70" s="9">
        <f>SUBTOTAL(9,L71:L73)</f>
        <v>0</v>
      </c>
      <c r="M70" s="35">
        <f aca="true" t="shared" si="18" ref="M70:T70">SUBTOTAL(9,M71:M73)</f>
        <v>0</v>
      </c>
      <c r="N70" s="9">
        <f t="shared" si="18"/>
        <v>100000</v>
      </c>
      <c r="O70" s="9">
        <f t="shared" si="18"/>
        <v>300000</v>
      </c>
      <c r="P70" s="9">
        <f t="shared" si="18"/>
        <v>1000000</v>
      </c>
      <c r="Q70" s="9">
        <f t="shared" si="18"/>
        <v>1000000</v>
      </c>
      <c r="R70" s="9">
        <f t="shared" si="18"/>
        <v>1000000</v>
      </c>
      <c r="S70" s="9">
        <f t="shared" si="18"/>
        <v>3400000</v>
      </c>
      <c r="T70" s="9">
        <f t="shared" si="18"/>
        <v>0</v>
      </c>
    </row>
    <row r="71" spans="1:20" s="8" customFormat="1" ht="16.5" customHeight="1">
      <c r="A71" s="8" t="s">
        <v>35</v>
      </c>
      <c r="B71" s="57"/>
      <c r="C71" s="57"/>
      <c r="D71" s="57"/>
      <c r="E71" s="57"/>
      <c r="F71" s="57"/>
      <c r="G71" s="64"/>
      <c r="H71" s="67"/>
      <c r="I71" s="67"/>
      <c r="J71" s="21" t="s">
        <v>9</v>
      </c>
      <c r="K71" s="10">
        <v>3400000</v>
      </c>
      <c r="L71" s="10">
        <v>0</v>
      </c>
      <c r="M71" s="10">
        <v>0</v>
      </c>
      <c r="N71" s="10">
        <v>100000</v>
      </c>
      <c r="O71" s="10">
        <v>300000</v>
      </c>
      <c r="P71" s="10">
        <v>1000000</v>
      </c>
      <c r="Q71" s="10">
        <v>1000000</v>
      </c>
      <c r="R71" s="10">
        <v>1000000</v>
      </c>
      <c r="S71" s="11">
        <f>SUM(N71:R71)</f>
        <v>3400000</v>
      </c>
      <c r="T71" s="11">
        <f>K71-L71-M71-S71</f>
        <v>0</v>
      </c>
    </row>
    <row r="72" spans="1:20" s="8" customFormat="1" ht="16.5" customHeight="1">
      <c r="A72" s="8" t="s">
        <v>35</v>
      </c>
      <c r="B72" s="57"/>
      <c r="C72" s="57"/>
      <c r="D72" s="57"/>
      <c r="E72" s="57"/>
      <c r="F72" s="57"/>
      <c r="G72" s="64"/>
      <c r="H72" s="67"/>
      <c r="I72" s="67"/>
      <c r="J72" s="3" t="s">
        <v>36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1">
        <f>SUM(N72:R72)</f>
        <v>0</v>
      </c>
      <c r="T72" s="11">
        <f>K72-L72-M72-S72</f>
        <v>0</v>
      </c>
    </row>
    <row r="73" spans="1:20" s="8" customFormat="1" ht="16.5" customHeight="1">
      <c r="A73" s="8" t="s">
        <v>35</v>
      </c>
      <c r="B73" s="58"/>
      <c r="C73" s="58"/>
      <c r="D73" s="58"/>
      <c r="E73" s="58"/>
      <c r="F73" s="58"/>
      <c r="G73" s="65"/>
      <c r="H73" s="68"/>
      <c r="I73" s="68"/>
      <c r="J73" s="3" t="s">
        <v>10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1">
        <f>SUM(N73:R73)</f>
        <v>0</v>
      </c>
      <c r="T73" s="11">
        <f>K73-L73-M73-S73</f>
        <v>0</v>
      </c>
    </row>
    <row r="74" spans="1:20" s="8" customFormat="1" ht="16.5" customHeight="1">
      <c r="A74" s="8" t="s">
        <v>35</v>
      </c>
      <c r="B74" s="56">
        <v>60</v>
      </c>
      <c r="C74" s="56" t="s">
        <v>82</v>
      </c>
      <c r="D74" s="56">
        <v>16</v>
      </c>
      <c r="E74" s="56">
        <v>16</v>
      </c>
      <c r="F74" s="56">
        <v>16</v>
      </c>
      <c r="G74" s="63" t="s">
        <v>83</v>
      </c>
      <c r="H74" s="66">
        <v>2010</v>
      </c>
      <c r="I74" s="66">
        <v>2010</v>
      </c>
      <c r="J74" s="21" t="s">
        <v>8</v>
      </c>
      <c r="K74" s="9">
        <f>SUBTOTAL(9,K75:K77)</f>
        <v>200000</v>
      </c>
      <c r="L74" s="9">
        <f>SUBTOTAL(9,L75:L77)</f>
        <v>0</v>
      </c>
      <c r="M74" s="35">
        <f aca="true" t="shared" si="19" ref="M74:T74">SUBTOTAL(9,M75:M77)</f>
        <v>0</v>
      </c>
      <c r="N74" s="9">
        <f t="shared" si="19"/>
        <v>0</v>
      </c>
      <c r="O74" s="9">
        <f t="shared" si="19"/>
        <v>200000</v>
      </c>
      <c r="P74" s="9">
        <f t="shared" si="19"/>
        <v>0</v>
      </c>
      <c r="Q74" s="9">
        <f t="shared" si="19"/>
        <v>0</v>
      </c>
      <c r="R74" s="9">
        <f t="shared" si="19"/>
        <v>0</v>
      </c>
      <c r="S74" s="9">
        <f t="shared" si="19"/>
        <v>200000</v>
      </c>
      <c r="T74" s="9">
        <f t="shared" si="19"/>
        <v>0</v>
      </c>
    </row>
    <row r="75" spans="1:20" s="8" customFormat="1" ht="16.5" customHeight="1">
      <c r="A75" s="8" t="s">
        <v>35</v>
      </c>
      <c r="B75" s="57"/>
      <c r="C75" s="57"/>
      <c r="D75" s="57"/>
      <c r="E75" s="57"/>
      <c r="F75" s="57"/>
      <c r="G75" s="64"/>
      <c r="H75" s="67"/>
      <c r="I75" s="67"/>
      <c r="J75" s="21" t="s">
        <v>9</v>
      </c>
      <c r="K75" s="10">
        <v>200000</v>
      </c>
      <c r="L75" s="10">
        <v>0</v>
      </c>
      <c r="M75" s="10">
        <v>0</v>
      </c>
      <c r="N75" s="10">
        <v>0</v>
      </c>
      <c r="O75" s="10">
        <v>200000</v>
      </c>
      <c r="P75" s="10">
        <v>0</v>
      </c>
      <c r="Q75" s="10">
        <v>0</v>
      </c>
      <c r="R75" s="10">
        <v>0</v>
      </c>
      <c r="S75" s="11">
        <f>SUM(N75:R75)</f>
        <v>200000</v>
      </c>
      <c r="T75" s="11">
        <f>K75-L75-M75-S75</f>
        <v>0</v>
      </c>
    </row>
    <row r="76" spans="1:20" s="8" customFormat="1" ht="16.5" customHeight="1">
      <c r="A76" s="8" t="s">
        <v>35</v>
      </c>
      <c r="B76" s="57"/>
      <c r="C76" s="57"/>
      <c r="D76" s="57"/>
      <c r="E76" s="57"/>
      <c r="F76" s="57"/>
      <c r="G76" s="64"/>
      <c r="H76" s="67"/>
      <c r="I76" s="67"/>
      <c r="J76" s="3" t="s">
        <v>36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1">
        <f>SUM(N76:R76)</f>
        <v>0</v>
      </c>
      <c r="T76" s="11">
        <f>K76-L76-M76-S76</f>
        <v>0</v>
      </c>
    </row>
    <row r="77" spans="1:20" s="8" customFormat="1" ht="16.5" customHeight="1">
      <c r="A77" s="8" t="s">
        <v>35</v>
      </c>
      <c r="B77" s="58"/>
      <c r="C77" s="58"/>
      <c r="D77" s="58"/>
      <c r="E77" s="58"/>
      <c r="F77" s="58"/>
      <c r="G77" s="65"/>
      <c r="H77" s="68"/>
      <c r="I77" s="68"/>
      <c r="J77" s="3" t="s">
        <v>10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1">
        <f>SUM(N77:R77)</f>
        <v>0</v>
      </c>
      <c r="T77" s="11">
        <f>K77-L77-M77-S77</f>
        <v>0</v>
      </c>
    </row>
    <row r="78" spans="1:20" s="8" customFormat="1" ht="16.5" customHeight="1">
      <c r="A78" s="8" t="s">
        <v>35</v>
      </c>
      <c r="B78" s="56">
        <v>63</v>
      </c>
      <c r="C78" s="56">
        <v>18</v>
      </c>
      <c r="D78" s="56">
        <v>17</v>
      </c>
      <c r="E78" s="56">
        <v>17</v>
      </c>
      <c r="F78" s="56">
        <v>18</v>
      </c>
      <c r="G78" s="63" t="s">
        <v>18</v>
      </c>
      <c r="H78" s="66">
        <v>2010</v>
      </c>
      <c r="I78" s="66">
        <v>2011</v>
      </c>
      <c r="J78" s="21" t="s">
        <v>8</v>
      </c>
      <c r="K78" s="9">
        <f>SUBTOTAL(9,K79:K81)</f>
        <v>1740000</v>
      </c>
      <c r="L78" s="9">
        <f>SUBTOTAL(9,L79:L81)</f>
        <v>0</v>
      </c>
      <c r="M78" s="35">
        <f aca="true" t="shared" si="20" ref="M78:T78">SUBTOTAL(9,M79:M81)</f>
        <v>0</v>
      </c>
      <c r="N78" s="9">
        <f t="shared" si="20"/>
        <v>0</v>
      </c>
      <c r="O78" s="9">
        <f t="shared" si="20"/>
        <v>240000</v>
      </c>
      <c r="P78" s="9">
        <f t="shared" si="20"/>
        <v>1500000</v>
      </c>
      <c r="Q78" s="9">
        <f t="shared" si="20"/>
        <v>0</v>
      </c>
      <c r="R78" s="9">
        <f t="shared" si="20"/>
        <v>0</v>
      </c>
      <c r="S78" s="9">
        <f t="shared" si="20"/>
        <v>1740000</v>
      </c>
      <c r="T78" s="9">
        <f t="shared" si="20"/>
        <v>0</v>
      </c>
    </row>
    <row r="79" spans="1:20" s="8" customFormat="1" ht="16.5" customHeight="1">
      <c r="A79" s="8" t="s">
        <v>35</v>
      </c>
      <c r="B79" s="57"/>
      <c r="C79" s="57"/>
      <c r="D79" s="57"/>
      <c r="E79" s="57"/>
      <c r="F79" s="57"/>
      <c r="G79" s="64"/>
      <c r="H79" s="67"/>
      <c r="I79" s="67"/>
      <c r="J79" s="21" t="s">
        <v>9</v>
      </c>
      <c r="K79" s="10">
        <v>1740000</v>
      </c>
      <c r="L79" s="10">
        <v>0</v>
      </c>
      <c r="M79" s="10">
        <v>0</v>
      </c>
      <c r="N79" s="10">
        <v>0</v>
      </c>
      <c r="O79" s="10">
        <f>240000*100%</f>
        <v>240000</v>
      </c>
      <c r="P79" s="10">
        <v>1500000</v>
      </c>
      <c r="Q79" s="10">
        <f>(-Q80)</f>
        <v>0</v>
      </c>
      <c r="R79" s="10">
        <v>0</v>
      </c>
      <c r="S79" s="11">
        <f>SUM(N79:R79)</f>
        <v>1740000</v>
      </c>
      <c r="T79" s="11">
        <f>K79-L79-M79-S79</f>
        <v>0</v>
      </c>
    </row>
    <row r="80" spans="1:20" s="8" customFormat="1" ht="16.5" customHeight="1">
      <c r="A80" s="8" t="s">
        <v>35</v>
      </c>
      <c r="B80" s="57"/>
      <c r="C80" s="57"/>
      <c r="D80" s="57"/>
      <c r="E80" s="57"/>
      <c r="F80" s="57"/>
      <c r="G80" s="64"/>
      <c r="H80" s="67"/>
      <c r="I80" s="67"/>
      <c r="J80" s="3" t="s">
        <v>36</v>
      </c>
      <c r="K80" s="10"/>
      <c r="L80" s="10">
        <v>0</v>
      </c>
      <c r="M80" s="10">
        <v>0</v>
      </c>
      <c r="N80" s="10">
        <v>0</v>
      </c>
      <c r="O80" s="10"/>
      <c r="P80" s="10">
        <v>0</v>
      </c>
      <c r="Q80" s="10">
        <v>0</v>
      </c>
      <c r="R80" s="10">
        <v>0</v>
      </c>
      <c r="S80" s="11">
        <f>SUM(N80:R80)</f>
        <v>0</v>
      </c>
      <c r="T80" s="11">
        <f>K80-L80-M80-S80</f>
        <v>0</v>
      </c>
    </row>
    <row r="81" spans="1:20" s="8" customFormat="1" ht="16.5" customHeight="1">
      <c r="A81" s="8" t="s">
        <v>35</v>
      </c>
      <c r="B81" s="58"/>
      <c r="C81" s="58"/>
      <c r="D81" s="58"/>
      <c r="E81" s="58"/>
      <c r="F81" s="58"/>
      <c r="G81" s="65"/>
      <c r="H81" s="68"/>
      <c r="I81" s="68"/>
      <c r="J81" s="3" t="s">
        <v>10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1">
        <f>SUM(N81:R81)</f>
        <v>0</v>
      </c>
      <c r="T81" s="11">
        <f>K81-L81-M81-S81</f>
        <v>0</v>
      </c>
    </row>
    <row r="82" spans="1:20" s="8" customFormat="1" ht="16.5" customHeight="1">
      <c r="A82" s="8" t="s">
        <v>35</v>
      </c>
      <c r="B82" s="56">
        <v>58</v>
      </c>
      <c r="C82" s="56">
        <v>20</v>
      </c>
      <c r="D82" s="56">
        <v>18</v>
      </c>
      <c r="E82" s="56">
        <v>18</v>
      </c>
      <c r="F82" s="56">
        <v>20</v>
      </c>
      <c r="G82" s="63" t="s">
        <v>16</v>
      </c>
      <c r="H82" s="66">
        <v>2010</v>
      </c>
      <c r="I82" s="66">
        <v>2013</v>
      </c>
      <c r="J82" s="21" t="s">
        <v>8</v>
      </c>
      <c r="K82" s="9">
        <f>SUBTOTAL(9,K83:K85)</f>
        <v>800000</v>
      </c>
      <c r="L82" s="9">
        <f>SUBTOTAL(9,L83:L85)</f>
        <v>0</v>
      </c>
      <c r="M82" s="35">
        <f aca="true" t="shared" si="21" ref="M82:T82">SUBTOTAL(9,M83:M85)</f>
        <v>0</v>
      </c>
      <c r="N82" s="9">
        <f t="shared" si="21"/>
        <v>0</v>
      </c>
      <c r="O82" s="9">
        <f t="shared" si="21"/>
        <v>200000</v>
      </c>
      <c r="P82" s="9">
        <f t="shared" si="21"/>
        <v>200000</v>
      </c>
      <c r="Q82" s="9">
        <f t="shared" si="21"/>
        <v>200000</v>
      </c>
      <c r="R82" s="9">
        <f t="shared" si="21"/>
        <v>200000</v>
      </c>
      <c r="S82" s="9">
        <f t="shared" si="21"/>
        <v>800000</v>
      </c>
      <c r="T82" s="9">
        <f t="shared" si="21"/>
        <v>0</v>
      </c>
    </row>
    <row r="83" spans="1:20" s="8" customFormat="1" ht="16.5" customHeight="1">
      <c r="A83" s="8" t="s">
        <v>35</v>
      </c>
      <c r="B83" s="57"/>
      <c r="C83" s="57"/>
      <c r="D83" s="57"/>
      <c r="E83" s="57"/>
      <c r="F83" s="57"/>
      <c r="G83" s="64"/>
      <c r="H83" s="67"/>
      <c r="I83" s="67"/>
      <c r="J83" s="21" t="s">
        <v>9</v>
      </c>
      <c r="K83" s="10">
        <v>800000</v>
      </c>
      <c r="L83" s="10">
        <v>0</v>
      </c>
      <c r="M83" s="10">
        <v>0</v>
      </c>
      <c r="N83" s="10"/>
      <c r="O83" s="10">
        <v>200000</v>
      </c>
      <c r="P83" s="10">
        <v>200000</v>
      </c>
      <c r="Q83" s="10">
        <v>200000</v>
      </c>
      <c r="R83" s="10">
        <v>200000</v>
      </c>
      <c r="S83" s="11">
        <f>SUM(N83:R83)</f>
        <v>800000</v>
      </c>
      <c r="T83" s="11">
        <f>K83-L83-M83-S83</f>
        <v>0</v>
      </c>
    </row>
    <row r="84" spans="1:20" s="8" customFormat="1" ht="16.5" customHeight="1">
      <c r="A84" s="8" t="s">
        <v>35</v>
      </c>
      <c r="B84" s="57"/>
      <c r="C84" s="57"/>
      <c r="D84" s="57"/>
      <c r="E84" s="57"/>
      <c r="F84" s="57"/>
      <c r="G84" s="64"/>
      <c r="H84" s="67"/>
      <c r="I84" s="67"/>
      <c r="J84" s="3" t="s">
        <v>36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1">
        <f>SUM(N84:R84)</f>
        <v>0</v>
      </c>
      <c r="T84" s="11">
        <f>K84-L84-M84-S84</f>
        <v>0</v>
      </c>
    </row>
    <row r="85" spans="1:20" s="8" customFormat="1" ht="16.5" customHeight="1">
      <c r="A85" s="8" t="s">
        <v>35</v>
      </c>
      <c r="B85" s="58"/>
      <c r="C85" s="58"/>
      <c r="D85" s="58"/>
      <c r="E85" s="58"/>
      <c r="F85" s="58"/>
      <c r="G85" s="65"/>
      <c r="H85" s="68"/>
      <c r="I85" s="68"/>
      <c r="J85" s="3" t="s">
        <v>10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1">
        <f>SUM(N85:R85)</f>
        <v>0</v>
      </c>
      <c r="T85" s="11">
        <f>K85-L85-M85-S85</f>
        <v>0</v>
      </c>
    </row>
    <row r="86" spans="1:20" s="8" customFormat="1" ht="16.5" customHeight="1">
      <c r="A86" s="8" t="s">
        <v>35</v>
      </c>
      <c r="B86" s="56">
        <v>50</v>
      </c>
      <c r="C86" s="56">
        <v>23</v>
      </c>
      <c r="D86" s="56">
        <v>19</v>
      </c>
      <c r="E86" s="56">
        <v>19</v>
      </c>
      <c r="F86" s="56">
        <v>22</v>
      </c>
      <c r="G86" s="60" t="s">
        <v>62</v>
      </c>
      <c r="H86" s="66">
        <v>2007</v>
      </c>
      <c r="I86" s="66">
        <v>2011</v>
      </c>
      <c r="J86" s="21" t="s">
        <v>8</v>
      </c>
      <c r="K86" s="9">
        <f>SUBTOTAL(9,K87:K89)</f>
        <v>1480043</v>
      </c>
      <c r="L86" s="9">
        <f>SUBTOTAL(9,L87:L89)</f>
        <v>43</v>
      </c>
      <c r="M86" s="35">
        <f aca="true" t="shared" si="22" ref="M86:T86">SUBTOTAL(9,M87:M89)</f>
        <v>80000</v>
      </c>
      <c r="N86" s="9">
        <f t="shared" si="22"/>
        <v>0</v>
      </c>
      <c r="O86" s="9">
        <f t="shared" si="22"/>
        <v>0</v>
      </c>
      <c r="P86" s="9">
        <f t="shared" si="22"/>
        <v>1400000</v>
      </c>
      <c r="Q86" s="9">
        <f t="shared" si="22"/>
        <v>0</v>
      </c>
      <c r="R86" s="9">
        <f t="shared" si="22"/>
        <v>0</v>
      </c>
      <c r="S86" s="9">
        <f t="shared" si="22"/>
        <v>1400000</v>
      </c>
      <c r="T86" s="9">
        <f t="shared" si="22"/>
        <v>0</v>
      </c>
    </row>
    <row r="87" spans="1:20" s="8" customFormat="1" ht="16.5" customHeight="1">
      <c r="A87" s="8" t="s">
        <v>35</v>
      </c>
      <c r="B87" s="57"/>
      <c r="C87" s="57"/>
      <c r="D87" s="57"/>
      <c r="E87" s="57"/>
      <c r="F87" s="57"/>
      <c r="G87" s="61"/>
      <c r="H87" s="67"/>
      <c r="I87" s="67"/>
      <c r="J87" s="21" t="s">
        <v>9</v>
      </c>
      <c r="K87" s="10">
        <v>1480043</v>
      </c>
      <c r="L87" s="10">
        <v>43</v>
      </c>
      <c r="M87" s="36">
        <v>80000</v>
      </c>
      <c r="N87" s="10">
        <v>0</v>
      </c>
      <c r="O87" s="10">
        <v>0</v>
      </c>
      <c r="P87" s="10">
        <f>1400000*100%</f>
        <v>1400000</v>
      </c>
      <c r="Q87" s="10">
        <f>(-Q88)</f>
        <v>0</v>
      </c>
      <c r="R87" s="10">
        <v>0</v>
      </c>
      <c r="S87" s="11">
        <f>SUM(N87:R87)</f>
        <v>1400000</v>
      </c>
      <c r="T87" s="11">
        <f>K87-L87-M87-S87</f>
        <v>0</v>
      </c>
    </row>
    <row r="88" spans="1:20" s="8" customFormat="1" ht="16.5" customHeight="1">
      <c r="A88" s="8" t="s">
        <v>35</v>
      </c>
      <c r="B88" s="57"/>
      <c r="C88" s="57"/>
      <c r="D88" s="57"/>
      <c r="E88" s="57"/>
      <c r="F88" s="57"/>
      <c r="G88" s="61"/>
      <c r="H88" s="67"/>
      <c r="I88" s="67"/>
      <c r="J88" s="3" t="s">
        <v>36</v>
      </c>
      <c r="K88" s="10"/>
      <c r="L88" s="10">
        <v>0</v>
      </c>
      <c r="M88" s="10">
        <v>0</v>
      </c>
      <c r="N88" s="10">
        <v>0</v>
      </c>
      <c r="O88" s="10">
        <v>0</v>
      </c>
      <c r="P88" s="10"/>
      <c r="Q88" s="10"/>
      <c r="R88" s="10">
        <v>0</v>
      </c>
      <c r="S88" s="11">
        <f>SUM(N88:R88)</f>
        <v>0</v>
      </c>
      <c r="T88" s="11">
        <f>K88-L88-M88-S88</f>
        <v>0</v>
      </c>
    </row>
    <row r="89" spans="1:20" s="8" customFormat="1" ht="16.5" customHeight="1">
      <c r="A89" s="8" t="s">
        <v>35</v>
      </c>
      <c r="B89" s="58"/>
      <c r="C89" s="58"/>
      <c r="D89" s="58"/>
      <c r="E89" s="58"/>
      <c r="F89" s="58"/>
      <c r="G89" s="62"/>
      <c r="H89" s="68"/>
      <c r="I89" s="68"/>
      <c r="J89" s="3" t="s">
        <v>10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1">
        <f>SUM(N89:R89)</f>
        <v>0</v>
      </c>
      <c r="T89" s="11">
        <f>K89-L89-M89-S89</f>
        <v>0</v>
      </c>
    </row>
    <row r="90" spans="1:20" s="8" customFormat="1" ht="16.5" customHeight="1">
      <c r="A90" s="8" t="s">
        <v>35</v>
      </c>
      <c r="B90" s="56">
        <v>77</v>
      </c>
      <c r="C90" s="56">
        <v>33</v>
      </c>
      <c r="D90" s="56">
        <v>20</v>
      </c>
      <c r="E90" s="56">
        <v>20</v>
      </c>
      <c r="F90" s="56">
        <v>32</v>
      </c>
      <c r="G90" s="60" t="s">
        <v>75</v>
      </c>
      <c r="H90" s="66">
        <v>2007</v>
      </c>
      <c r="I90" s="66">
        <v>2012</v>
      </c>
      <c r="J90" s="21" t="s">
        <v>8</v>
      </c>
      <c r="K90" s="9">
        <f aca="true" t="shared" si="23" ref="K90:P90">SUBTOTAL(9,K91:K93)</f>
        <v>1799280</v>
      </c>
      <c r="L90" s="9">
        <f t="shared" si="23"/>
        <v>29280</v>
      </c>
      <c r="M90" s="35">
        <f t="shared" si="23"/>
        <v>70000</v>
      </c>
      <c r="N90" s="9">
        <f t="shared" si="23"/>
        <v>0</v>
      </c>
      <c r="O90" s="9">
        <f t="shared" si="23"/>
        <v>0</v>
      </c>
      <c r="P90" s="9">
        <f t="shared" si="23"/>
        <v>200000</v>
      </c>
      <c r="Q90" s="9">
        <f>SUBTOTAL(9,Q91:Q93)</f>
        <v>1500000</v>
      </c>
      <c r="R90" s="9">
        <f>SUBTOTAL(9,R91:R93)</f>
        <v>0</v>
      </c>
      <c r="S90" s="9">
        <f>SUBTOTAL(9,S91:S93)</f>
        <v>1700000</v>
      </c>
      <c r="T90" s="9">
        <f>SUBTOTAL(9,T91:T93)</f>
        <v>0</v>
      </c>
    </row>
    <row r="91" spans="1:20" s="8" customFormat="1" ht="16.5" customHeight="1">
      <c r="A91" s="8" t="s">
        <v>35</v>
      </c>
      <c r="B91" s="57"/>
      <c r="C91" s="57"/>
      <c r="D91" s="57"/>
      <c r="E91" s="57"/>
      <c r="F91" s="57"/>
      <c r="G91" s="61"/>
      <c r="H91" s="67"/>
      <c r="I91" s="67"/>
      <c r="J91" s="21" t="s">
        <v>9</v>
      </c>
      <c r="K91" s="10">
        <v>1799280</v>
      </c>
      <c r="L91" s="10">
        <v>29280</v>
      </c>
      <c r="M91" s="36">
        <v>70000</v>
      </c>
      <c r="N91" s="10">
        <v>0</v>
      </c>
      <c r="O91" s="10">
        <v>0</v>
      </c>
      <c r="P91" s="10">
        <v>200000</v>
      </c>
      <c r="Q91" s="10">
        <v>1500000</v>
      </c>
      <c r="R91" s="48">
        <v>0</v>
      </c>
      <c r="S91" s="11">
        <f>SUM(N91:R91)</f>
        <v>1700000</v>
      </c>
      <c r="T91" s="11">
        <f>K91-L91-M91-S91</f>
        <v>0</v>
      </c>
    </row>
    <row r="92" spans="1:20" s="8" customFormat="1" ht="16.5" customHeight="1">
      <c r="A92" s="8" t="s">
        <v>35</v>
      </c>
      <c r="B92" s="57"/>
      <c r="C92" s="57"/>
      <c r="D92" s="57"/>
      <c r="E92" s="57"/>
      <c r="F92" s="57"/>
      <c r="G92" s="61"/>
      <c r="H92" s="67"/>
      <c r="I92" s="67"/>
      <c r="J92" s="3" t="s">
        <v>36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1">
        <f>SUM(N92:R92)</f>
        <v>0</v>
      </c>
      <c r="T92" s="11">
        <f>K92-L92-M92-S92</f>
        <v>0</v>
      </c>
    </row>
    <row r="93" spans="1:20" s="8" customFormat="1" ht="16.5" customHeight="1">
      <c r="A93" s="8" t="s">
        <v>35</v>
      </c>
      <c r="B93" s="58"/>
      <c r="C93" s="58"/>
      <c r="D93" s="58"/>
      <c r="E93" s="58"/>
      <c r="F93" s="58"/>
      <c r="G93" s="62"/>
      <c r="H93" s="68"/>
      <c r="I93" s="68"/>
      <c r="J93" s="3" t="s">
        <v>10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1">
        <f>SUM(N93:R93)</f>
        <v>0</v>
      </c>
      <c r="T93" s="11">
        <f>K93-L93-M93-S93</f>
        <v>0</v>
      </c>
    </row>
    <row r="94" spans="1:20" s="8" customFormat="1" ht="16.5" customHeight="1">
      <c r="A94" s="8" t="s">
        <v>35</v>
      </c>
      <c r="B94" s="56">
        <v>64</v>
      </c>
      <c r="C94" s="56">
        <v>24</v>
      </c>
      <c r="D94" s="56">
        <v>21</v>
      </c>
      <c r="E94" s="56">
        <v>21</v>
      </c>
      <c r="F94" s="56">
        <v>23</v>
      </c>
      <c r="G94" s="63" t="s">
        <v>80</v>
      </c>
      <c r="H94" s="66">
        <v>2008</v>
      </c>
      <c r="I94" s="66">
        <v>2012</v>
      </c>
      <c r="J94" s="21" t="s">
        <v>8</v>
      </c>
      <c r="K94" s="9">
        <f>SUBTOTAL(9,K95:K97)</f>
        <v>4500000</v>
      </c>
      <c r="L94" s="9">
        <f>SUBTOTAL(9,L95:L97)</f>
        <v>0</v>
      </c>
      <c r="M94" s="35">
        <f aca="true" t="shared" si="24" ref="M94:T94">SUBTOTAL(9,M95:M97)</f>
        <v>40000</v>
      </c>
      <c r="N94" s="9">
        <f t="shared" si="24"/>
        <v>260000</v>
      </c>
      <c r="O94" s="9">
        <f t="shared" si="24"/>
        <v>0</v>
      </c>
      <c r="P94" s="9">
        <f t="shared" si="24"/>
        <v>2000000</v>
      </c>
      <c r="Q94" s="9">
        <f>SUBTOTAL(9,Q95:Q97)</f>
        <v>2200000</v>
      </c>
      <c r="R94" s="9">
        <f t="shared" si="24"/>
        <v>0</v>
      </c>
      <c r="S94" s="9">
        <f t="shared" si="24"/>
        <v>4460000</v>
      </c>
      <c r="T94" s="9">
        <f t="shared" si="24"/>
        <v>0</v>
      </c>
    </row>
    <row r="95" spans="1:20" s="8" customFormat="1" ht="16.5" customHeight="1">
      <c r="A95" s="8" t="s">
        <v>35</v>
      </c>
      <c r="B95" s="57"/>
      <c r="C95" s="57"/>
      <c r="D95" s="57"/>
      <c r="E95" s="57"/>
      <c r="F95" s="57"/>
      <c r="G95" s="64"/>
      <c r="H95" s="67"/>
      <c r="I95" s="67"/>
      <c r="J95" s="21" t="s">
        <v>9</v>
      </c>
      <c r="K95" s="10">
        <v>4500000</v>
      </c>
      <c r="L95" s="10">
        <v>0</v>
      </c>
      <c r="M95" s="10">
        <v>40000</v>
      </c>
      <c r="N95" s="10">
        <v>260000</v>
      </c>
      <c r="O95" s="10">
        <v>0</v>
      </c>
      <c r="P95" s="10">
        <v>2000000</v>
      </c>
      <c r="Q95" s="10">
        <v>2200000</v>
      </c>
      <c r="R95" s="10">
        <f>(-R96)</f>
        <v>0</v>
      </c>
      <c r="S95" s="11">
        <f>SUM(N95:R95)</f>
        <v>4460000</v>
      </c>
      <c r="T95" s="11">
        <f>K95-L95-M95-S95</f>
        <v>0</v>
      </c>
    </row>
    <row r="96" spans="1:20" s="8" customFormat="1" ht="16.5" customHeight="1">
      <c r="A96" s="8" t="s">
        <v>35</v>
      </c>
      <c r="B96" s="57"/>
      <c r="C96" s="57"/>
      <c r="D96" s="57"/>
      <c r="E96" s="57"/>
      <c r="F96" s="57"/>
      <c r="G96" s="64"/>
      <c r="H96" s="67"/>
      <c r="I96" s="67"/>
      <c r="J96" s="3" t="s">
        <v>36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/>
      <c r="Q96" s="10">
        <v>0</v>
      </c>
      <c r="R96" s="10">
        <v>0</v>
      </c>
      <c r="S96" s="11">
        <f>SUM(N96:R96)</f>
        <v>0</v>
      </c>
      <c r="T96" s="11">
        <f>K96-L96-M96-S96</f>
        <v>0</v>
      </c>
    </row>
    <row r="97" spans="1:20" s="8" customFormat="1" ht="16.5" customHeight="1">
      <c r="A97" s="8" t="s">
        <v>35</v>
      </c>
      <c r="B97" s="58"/>
      <c r="C97" s="58"/>
      <c r="D97" s="58"/>
      <c r="E97" s="58"/>
      <c r="F97" s="58"/>
      <c r="G97" s="65"/>
      <c r="H97" s="68"/>
      <c r="I97" s="68"/>
      <c r="J97" s="3" t="s">
        <v>10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1">
        <f>SUM(N97:R97)</f>
        <v>0</v>
      </c>
      <c r="T97" s="11">
        <f>K97-L97-M97-S97</f>
        <v>0</v>
      </c>
    </row>
    <row r="98" spans="1:20" s="8" customFormat="1" ht="16.5" customHeight="1">
      <c r="A98" s="8" t="s">
        <v>35</v>
      </c>
      <c r="B98" s="56">
        <v>74</v>
      </c>
      <c r="C98" s="56" t="s">
        <v>82</v>
      </c>
      <c r="D98" s="56">
        <v>22</v>
      </c>
      <c r="E98" s="56">
        <v>22</v>
      </c>
      <c r="F98" s="56">
        <v>24</v>
      </c>
      <c r="G98" s="63" t="s">
        <v>99</v>
      </c>
      <c r="H98" s="66">
        <v>2011</v>
      </c>
      <c r="I98" s="66">
        <v>2012</v>
      </c>
      <c r="J98" s="21" t="s">
        <v>8</v>
      </c>
      <c r="K98" s="9">
        <f aca="true" t="shared" si="25" ref="K98:T98">SUBTOTAL(9,K99:K101)</f>
        <v>1150000</v>
      </c>
      <c r="L98" s="9">
        <f t="shared" si="25"/>
        <v>0</v>
      </c>
      <c r="M98" s="35">
        <f t="shared" si="25"/>
        <v>0</v>
      </c>
      <c r="N98" s="9">
        <f t="shared" si="25"/>
        <v>0</v>
      </c>
      <c r="O98" s="9">
        <f t="shared" si="25"/>
        <v>0</v>
      </c>
      <c r="P98" s="9">
        <f t="shared" si="25"/>
        <v>150000</v>
      </c>
      <c r="Q98" s="9">
        <f t="shared" si="25"/>
        <v>1000000</v>
      </c>
      <c r="R98" s="9">
        <f t="shared" si="25"/>
        <v>0</v>
      </c>
      <c r="S98" s="9">
        <f t="shared" si="25"/>
        <v>1150000</v>
      </c>
      <c r="T98" s="9">
        <f t="shared" si="25"/>
        <v>0</v>
      </c>
    </row>
    <row r="99" spans="1:20" s="8" customFormat="1" ht="16.5" customHeight="1">
      <c r="A99" s="8" t="s">
        <v>35</v>
      </c>
      <c r="B99" s="57"/>
      <c r="C99" s="57"/>
      <c r="D99" s="57"/>
      <c r="E99" s="57"/>
      <c r="F99" s="57"/>
      <c r="G99" s="64"/>
      <c r="H99" s="67"/>
      <c r="I99" s="67"/>
      <c r="J99" s="21" t="s">
        <v>9</v>
      </c>
      <c r="K99" s="10">
        <v>1150000</v>
      </c>
      <c r="L99" s="10"/>
      <c r="M99" s="10">
        <v>0</v>
      </c>
      <c r="N99" s="10">
        <v>0</v>
      </c>
      <c r="O99" s="10">
        <v>0</v>
      </c>
      <c r="P99" s="10">
        <v>150000</v>
      </c>
      <c r="Q99" s="10">
        <v>1000000</v>
      </c>
      <c r="R99" s="10">
        <f>(-R100)</f>
        <v>0</v>
      </c>
      <c r="S99" s="11">
        <f>SUM(N99:R99)</f>
        <v>1150000</v>
      </c>
      <c r="T99" s="11">
        <f>K99-L99-M99-S99</f>
        <v>0</v>
      </c>
    </row>
    <row r="100" spans="1:20" s="8" customFormat="1" ht="16.5" customHeight="1">
      <c r="A100" s="8" t="s">
        <v>35</v>
      </c>
      <c r="B100" s="57"/>
      <c r="C100" s="57"/>
      <c r="D100" s="57"/>
      <c r="E100" s="57"/>
      <c r="F100" s="57"/>
      <c r="G100" s="64"/>
      <c r="H100" s="67"/>
      <c r="I100" s="67"/>
      <c r="J100" s="3" t="s">
        <v>36</v>
      </c>
      <c r="K100" s="10"/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1">
        <f>SUM(N100:R100)</f>
        <v>0</v>
      </c>
      <c r="T100" s="11">
        <f>K100-L100-M100-S100</f>
        <v>0</v>
      </c>
    </row>
    <row r="101" spans="1:20" s="8" customFormat="1" ht="16.5" customHeight="1">
      <c r="A101" s="8" t="s">
        <v>35</v>
      </c>
      <c r="B101" s="58"/>
      <c r="C101" s="58"/>
      <c r="D101" s="58"/>
      <c r="E101" s="58"/>
      <c r="F101" s="58"/>
      <c r="G101" s="65"/>
      <c r="H101" s="68"/>
      <c r="I101" s="68"/>
      <c r="J101" s="3" t="s">
        <v>10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1">
        <f>SUM(N101:R101)</f>
        <v>0</v>
      </c>
      <c r="T101" s="11">
        <f>K101-L101-M101-S101</f>
        <v>0</v>
      </c>
    </row>
    <row r="102" spans="1:20" s="8" customFormat="1" ht="16.5" customHeight="1">
      <c r="A102" s="8" t="s">
        <v>35</v>
      </c>
      <c r="B102" s="56">
        <v>74</v>
      </c>
      <c r="C102" s="56">
        <v>25</v>
      </c>
      <c r="D102" s="56">
        <v>23</v>
      </c>
      <c r="E102" s="56">
        <v>23</v>
      </c>
      <c r="F102" s="56">
        <v>24</v>
      </c>
      <c r="G102" s="63" t="s">
        <v>23</v>
      </c>
      <c r="H102" s="66">
        <v>2011</v>
      </c>
      <c r="I102" s="66">
        <v>2012</v>
      </c>
      <c r="J102" s="21" t="s">
        <v>8</v>
      </c>
      <c r="K102" s="9">
        <f aca="true" t="shared" si="26" ref="K102:T102">SUBTOTAL(9,K103:K105)</f>
        <v>1200000</v>
      </c>
      <c r="L102" s="9">
        <f t="shared" si="26"/>
        <v>0</v>
      </c>
      <c r="M102" s="35">
        <f t="shared" si="26"/>
        <v>0</v>
      </c>
      <c r="N102" s="9">
        <f t="shared" si="26"/>
        <v>0</v>
      </c>
      <c r="O102" s="9">
        <f t="shared" si="26"/>
        <v>0</v>
      </c>
      <c r="P102" s="9">
        <f t="shared" si="26"/>
        <v>100000</v>
      </c>
      <c r="Q102" s="9">
        <f t="shared" si="26"/>
        <v>1100000</v>
      </c>
      <c r="R102" s="9">
        <f t="shared" si="26"/>
        <v>0</v>
      </c>
      <c r="S102" s="9">
        <f t="shared" si="26"/>
        <v>1200000</v>
      </c>
      <c r="T102" s="9">
        <f t="shared" si="26"/>
        <v>0</v>
      </c>
    </row>
    <row r="103" spans="1:20" s="8" customFormat="1" ht="16.5" customHeight="1">
      <c r="A103" s="8" t="s">
        <v>35</v>
      </c>
      <c r="B103" s="57"/>
      <c r="C103" s="57"/>
      <c r="D103" s="57"/>
      <c r="E103" s="57"/>
      <c r="F103" s="57"/>
      <c r="G103" s="64"/>
      <c r="H103" s="67"/>
      <c r="I103" s="67"/>
      <c r="J103" s="21" t="s">
        <v>9</v>
      </c>
      <c r="K103" s="10">
        <v>1200000</v>
      </c>
      <c r="L103" s="10"/>
      <c r="M103" s="10">
        <v>0</v>
      </c>
      <c r="N103" s="10">
        <v>0</v>
      </c>
      <c r="O103" s="10">
        <v>0</v>
      </c>
      <c r="P103" s="10">
        <f>100000*100%</f>
        <v>100000</v>
      </c>
      <c r="Q103" s="10">
        <v>1100000</v>
      </c>
      <c r="R103" s="10">
        <f>(-R104)</f>
        <v>0</v>
      </c>
      <c r="S103" s="11">
        <f>SUM(N103:R103)</f>
        <v>1200000</v>
      </c>
      <c r="T103" s="11">
        <f>K103-L103-M103-S103</f>
        <v>0</v>
      </c>
    </row>
    <row r="104" spans="1:20" s="8" customFormat="1" ht="16.5" customHeight="1">
      <c r="A104" s="8" t="s">
        <v>35</v>
      </c>
      <c r="B104" s="57"/>
      <c r="C104" s="57"/>
      <c r="D104" s="57"/>
      <c r="E104" s="57"/>
      <c r="F104" s="57"/>
      <c r="G104" s="64"/>
      <c r="H104" s="67"/>
      <c r="I104" s="67"/>
      <c r="J104" s="3" t="s">
        <v>36</v>
      </c>
      <c r="K104" s="10"/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1">
        <f>SUM(N104:R104)</f>
        <v>0</v>
      </c>
      <c r="T104" s="11">
        <f>K104-L104-M104-S104</f>
        <v>0</v>
      </c>
    </row>
    <row r="105" spans="1:20" s="8" customFormat="1" ht="16.5" customHeight="1">
      <c r="A105" s="8" t="s">
        <v>35</v>
      </c>
      <c r="B105" s="58"/>
      <c r="C105" s="58"/>
      <c r="D105" s="58"/>
      <c r="E105" s="58"/>
      <c r="F105" s="58"/>
      <c r="G105" s="65"/>
      <c r="H105" s="68"/>
      <c r="I105" s="68"/>
      <c r="J105" s="3" t="s">
        <v>10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1">
        <f>SUM(N105:R105)</f>
        <v>0</v>
      </c>
      <c r="T105" s="11">
        <f>K105-L105-M105-S105</f>
        <v>0</v>
      </c>
    </row>
    <row r="106" spans="1:20" s="8" customFormat="1" ht="16.5" customHeight="1">
      <c r="A106" s="8" t="s">
        <v>35</v>
      </c>
      <c r="B106" s="56">
        <v>66</v>
      </c>
      <c r="C106" s="56">
        <v>26</v>
      </c>
      <c r="D106" s="56">
        <v>24</v>
      </c>
      <c r="E106" s="56">
        <v>24</v>
      </c>
      <c r="F106" s="56">
        <v>25</v>
      </c>
      <c r="G106" s="63" t="s">
        <v>19</v>
      </c>
      <c r="H106" s="66">
        <v>2011</v>
      </c>
      <c r="I106" s="66">
        <v>2013</v>
      </c>
      <c r="J106" s="21" t="s">
        <v>8</v>
      </c>
      <c r="K106" s="9">
        <f>SUBTOTAL(9,K107:K109)</f>
        <v>3900000</v>
      </c>
      <c r="L106" s="9">
        <f>SUBTOTAL(9,L107:L109)</f>
        <v>0</v>
      </c>
      <c r="M106" s="35">
        <f aca="true" t="shared" si="27" ref="M106:T106">SUBTOTAL(9,M107:M109)</f>
        <v>0</v>
      </c>
      <c r="N106" s="9">
        <f t="shared" si="27"/>
        <v>0</v>
      </c>
      <c r="O106" s="9">
        <f t="shared" si="27"/>
        <v>0</v>
      </c>
      <c r="P106" s="9">
        <f t="shared" si="27"/>
        <v>100000</v>
      </c>
      <c r="Q106" s="9">
        <f t="shared" si="27"/>
        <v>1900000</v>
      </c>
      <c r="R106" s="9">
        <f t="shared" si="27"/>
        <v>1900000</v>
      </c>
      <c r="S106" s="9">
        <f t="shared" si="27"/>
        <v>3900000</v>
      </c>
      <c r="T106" s="9">
        <f t="shared" si="27"/>
        <v>0</v>
      </c>
    </row>
    <row r="107" spans="1:20" s="8" customFormat="1" ht="16.5" customHeight="1">
      <c r="A107" s="8" t="s">
        <v>35</v>
      </c>
      <c r="B107" s="57"/>
      <c r="C107" s="57"/>
      <c r="D107" s="57"/>
      <c r="E107" s="57"/>
      <c r="F107" s="57"/>
      <c r="G107" s="64"/>
      <c r="H107" s="67"/>
      <c r="I107" s="67"/>
      <c r="J107" s="21" t="s">
        <v>9</v>
      </c>
      <c r="K107" s="10">
        <v>3900000</v>
      </c>
      <c r="L107" s="10">
        <v>0</v>
      </c>
      <c r="M107" s="10">
        <v>0</v>
      </c>
      <c r="N107" s="10">
        <v>0</v>
      </c>
      <c r="O107" s="10">
        <v>0</v>
      </c>
      <c r="P107" s="10">
        <f>100000*100%</f>
        <v>100000</v>
      </c>
      <c r="Q107" s="10">
        <v>1900000</v>
      </c>
      <c r="R107" s="10">
        <v>1900000</v>
      </c>
      <c r="S107" s="11">
        <f>SUM(N107:R107)</f>
        <v>3900000</v>
      </c>
      <c r="T107" s="11">
        <f>K107-L107-M107-S107</f>
        <v>0</v>
      </c>
    </row>
    <row r="108" spans="1:20" s="8" customFormat="1" ht="16.5" customHeight="1">
      <c r="A108" s="8" t="s">
        <v>35</v>
      </c>
      <c r="B108" s="57"/>
      <c r="C108" s="57"/>
      <c r="D108" s="57"/>
      <c r="E108" s="57"/>
      <c r="F108" s="57"/>
      <c r="G108" s="64"/>
      <c r="H108" s="67"/>
      <c r="I108" s="67"/>
      <c r="J108" s="3" t="s">
        <v>36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/>
      <c r="Q108" s="10">
        <v>0</v>
      </c>
      <c r="R108" s="10">
        <v>0</v>
      </c>
      <c r="S108" s="11">
        <f>SUM(N108:R108)</f>
        <v>0</v>
      </c>
      <c r="T108" s="11">
        <f>K108-L108-M108-S108</f>
        <v>0</v>
      </c>
    </row>
    <row r="109" spans="1:20" s="8" customFormat="1" ht="16.5" customHeight="1">
      <c r="A109" s="8" t="s">
        <v>35</v>
      </c>
      <c r="B109" s="58"/>
      <c r="C109" s="58"/>
      <c r="D109" s="58"/>
      <c r="E109" s="58"/>
      <c r="F109" s="58"/>
      <c r="G109" s="65"/>
      <c r="H109" s="68"/>
      <c r="I109" s="68"/>
      <c r="J109" s="3" t="s">
        <v>10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1">
        <f>SUM(N109:R109)</f>
        <v>0</v>
      </c>
      <c r="T109" s="11">
        <f>K109-L109-M109-S109</f>
        <v>0</v>
      </c>
    </row>
    <row r="110" spans="1:20" s="8" customFormat="1" ht="16.5" customHeight="1">
      <c r="A110" s="8" t="s">
        <v>35</v>
      </c>
      <c r="B110" s="56">
        <v>67</v>
      </c>
      <c r="C110" s="56">
        <v>27</v>
      </c>
      <c r="D110" s="56">
        <v>25</v>
      </c>
      <c r="E110" s="56">
        <v>25</v>
      </c>
      <c r="F110" s="56">
        <v>26</v>
      </c>
      <c r="G110" s="63" t="s">
        <v>20</v>
      </c>
      <c r="H110" s="66">
        <v>2011</v>
      </c>
      <c r="I110" s="66">
        <v>2013</v>
      </c>
      <c r="J110" s="21" t="s">
        <v>8</v>
      </c>
      <c r="K110" s="9">
        <f>SUBTOTAL(9,K111:K113)</f>
        <v>3300000</v>
      </c>
      <c r="L110" s="9">
        <f>SUBTOTAL(9,L111:L113)</f>
        <v>0</v>
      </c>
      <c r="M110" s="35">
        <f aca="true" t="shared" si="28" ref="M110:T110">SUBTOTAL(9,M111:M113)</f>
        <v>0</v>
      </c>
      <c r="N110" s="9">
        <f t="shared" si="28"/>
        <v>0</v>
      </c>
      <c r="O110" s="9">
        <f t="shared" si="28"/>
        <v>0</v>
      </c>
      <c r="P110" s="9">
        <f t="shared" si="28"/>
        <v>100000</v>
      </c>
      <c r="Q110" s="9">
        <f t="shared" si="28"/>
        <v>1600000</v>
      </c>
      <c r="R110" s="9">
        <f t="shared" si="28"/>
        <v>1600000</v>
      </c>
      <c r="S110" s="9">
        <f t="shared" si="28"/>
        <v>3300000</v>
      </c>
      <c r="T110" s="9">
        <f t="shared" si="28"/>
        <v>0</v>
      </c>
    </row>
    <row r="111" spans="1:20" s="8" customFormat="1" ht="16.5" customHeight="1">
      <c r="A111" s="8" t="s">
        <v>35</v>
      </c>
      <c r="B111" s="57"/>
      <c r="C111" s="57"/>
      <c r="D111" s="57"/>
      <c r="E111" s="57"/>
      <c r="F111" s="57"/>
      <c r="G111" s="64"/>
      <c r="H111" s="67"/>
      <c r="I111" s="67"/>
      <c r="J111" s="21" t="s">
        <v>9</v>
      </c>
      <c r="K111" s="10">
        <v>3300000</v>
      </c>
      <c r="L111" s="10"/>
      <c r="M111" s="10">
        <v>0</v>
      </c>
      <c r="N111" s="10">
        <v>0</v>
      </c>
      <c r="O111" s="10">
        <v>0</v>
      </c>
      <c r="P111" s="10">
        <f>100000*100%</f>
        <v>100000</v>
      </c>
      <c r="Q111" s="10">
        <v>1600000</v>
      </c>
      <c r="R111" s="10">
        <v>1600000</v>
      </c>
      <c r="S111" s="11">
        <f>SUM(N111:R111)</f>
        <v>3300000</v>
      </c>
      <c r="T111" s="11">
        <f>K111-L111-M111-S111</f>
        <v>0</v>
      </c>
    </row>
    <row r="112" spans="1:20" s="8" customFormat="1" ht="16.5" customHeight="1">
      <c r="A112" s="8" t="s">
        <v>35</v>
      </c>
      <c r="B112" s="57"/>
      <c r="C112" s="57"/>
      <c r="D112" s="57"/>
      <c r="E112" s="57"/>
      <c r="F112" s="57"/>
      <c r="G112" s="64"/>
      <c r="H112" s="67"/>
      <c r="I112" s="67"/>
      <c r="J112" s="3" t="s">
        <v>36</v>
      </c>
      <c r="K112" s="10">
        <v>0</v>
      </c>
      <c r="L112" s="10"/>
      <c r="M112" s="10">
        <v>0</v>
      </c>
      <c r="N112" s="10">
        <v>0</v>
      </c>
      <c r="O112" s="10">
        <v>0</v>
      </c>
      <c r="P112" s="10"/>
      <c r="Q112" s="10">
        <v>0</v>
      </c>
      <c r="R112" s="10">
        <v>0</v>
      </c>
      <c r="S112" s="11">
        <f>SUM(N112:R112)</f>
        <v>0</v>
      </c>
      <c r="T112" s="11">
        <f>K112-L112-M112-S112</f>
        <v>0</v>
      </c>
    </row>
    <row r="113" spans="1:20" s="8" customFormat="1" ht="16.5" customHeight="1">
      <c r="A113" s="8" t="s">
        <v>35</v>
      </c>
      <c r="B113" s="58"/>
      <c r="C113" s="58"/>
      <c r="D113" s="58"/>
      <c r="E113" s="58"/>
      <c r="F113" s="58"/>
      <c r="G113" s="65"/>
      <c r="H113" s="68"/>
      <c r="I113" s="68"/>
      <c r="J113" s="3" t="s">
        <v>10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1">
        <f>SUM(N113:R113)</f>
        <v>0</v>
      </c>
      <c r="T113" s="11">
        <f>K113-L113-M113-S113</f>
        <v>0</v>
      </c>
    </row>
    <row r="114" spans="1:20" s="8" customFormat="1" ht="16.5" customHeight="1">
      <c r="A114" s="8" t="s">
        <v>35</v>
      </c>
      <c r="B114" s="56">
        <v>68</v>
      </c>
      <c r="C114" s="56">
        <v>28</v>
      </c>
      <c r="D114" s="56">
        <v>26</v>
      </c>
      <c r="E114" s="56">
        <v>26</v>
      </c>
      <c r="F114" s="56">
        <v>27</v>
      </c>
      <c r="G114" s="63" t="s">
        <v>21</v>
      </c>
      <c r="H114" s="66">
        <v>2011</v>
      </c>
      <c r="I114" s="66">
        <v>2013</v>
      </c>
      <c r="J114" s="21" t="s">
        <v>8</v>
      </c>
      <c r="K114" s="9">
        <f>SUBTOTAL(9,K115:K117)</f>
        <v>14000000</v>
      </c>
      <c r="L114" s="9">
        <f>SUBTOTAL(9,L115:L117)</f>
        <v>0</v>
      </c>
      <c r="M114" s="35">
        <f aca="true" t="shared" si="29" ref="M114:T114">SUBTOTAL(9,M115:M117)</f>
        <v>0</v>
      </c>
      <c r="N114" s="9">
        <f t="shared" si="29"/>
        <v>0</v>
      </c>
      <c r="O114" s="9">
        <f t="shared" si="29"/>
        <v>0</v>
      </c>
      <c r="P114" s="9">
        <f t="shared" si="29"/>
        <v>500000</v>
      </c>
      <c r="Q114" s="9">
        <f t="shared" si="29"/>
        <v>6500000</v>
      </c>
      <c r="R114" s="9">
        <f t="shared" si="29"/>
        <v>7000000</v>
      </c>
      <c r="S114" s="9">
        <f t="shared" si="29"/>
        <v>14000000</v>
      </c>
      <c r="T114" s="9">
        <f t="shared" si="29"/>
        <v>0</v>
      </c>
    </row>
    <row r="115" spans="1:20" s="8" customFormat="1" ht="16.5" customHeight="1">
      <c r="A115" s="8" t="s">
        <v>35</v>
      </c>
      <c r="B115" s="57"/>
      <c r="C115" s="57"/>
      <c r="D115" s="57"/>
      <c r="E115" s="57"/>
      <c r="F115" s="57"/>
      <c r="G115" s="64"/>
      <c r="H115" s="67"/>
      <c r="I115" s="67"/>
      <c r="J115" s="21" t="s">
        <v>9</v>
      </c>
      <c r="K115" s="10">
        <v>14000000</v>
      </c>
      <c r="L115" s="10">
        <v>0</v>
      </c>
      <c r="M115" s="10">
        <v>0</v>
      </c>
      <c r="N115" s="10">
        <v>0</v>
      </c>
      <c r="O115" s="10">
        <v>0</v>
      </c>
      <c r="P115" s="10">
        <f>500000*100%</f>
        <v>500000</v>
      </c>
      <c r="Q115" s="10">
        <v>6500000</v>
      </c>
      <c r="R115" s="10">
        <v>7000000</v>
      </c>
      <c r="S115" s="11">
        <f>SUM(N115:R115)</f>
        <v>14000000</v>
      </c>
      <c r="T115" s="11">
        <f>K115-L115-M115-S115</f>
        <v>0</v>
      </c>
    </row>
    <row r="116" spans="1:20" s="8" customFormat="1" ht="16.5" customHeight="1">
      <c r="A116" s="8" t="s">
        <v>35</v>
      </c>
      <c r="B116" s="57"/>
      <c r="C116" s="57"/>
      <c r="D116" s="57"/>
      <c r="E116" s="57"/>
      <c r="F116" s="57"/>
      <c r="G116" s="64"/>
      <c r="H116" s="67"/>
      <c r="I116" s="67"/>
      <c r="J116" s="3" t="s">
        <v>36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1">
        <f>SUM(N116:R116)</f>
        <v>0</v>
      </c>
      <c r="T116" s="11">
        <f>K116-L116-M116-S116</f>
        <v>0</v>
      </c>
    </row>
    <row r="117" spans="1:20" s="8" customFormat="1" ht="16.5" customHeight="1">
      <c r="A117" s="8" t="s">
        <v>35</v>
      </c>
      <c r="B117" s="58"/>
      <c r="C117" s="58"/>
      <c r="D117" s="58"/>
      <c r="E117" s="58"/>
      <c r="F117" s="58"/>
      <c r="G117" s="65"/>
      <c r="H117" s="68"/>
      <c r="I117" s="68"/>
      <c r="J117" s="3" t="s">
        <v>10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1">
        <f>SUM(N117:R117)</f>
        <v>0</v>
      </c>
      <c r="T117" s="11">
        <f>K117-L117-M117-S117</f>
        <v>0</v>
      </c>
    </row>
    <row r="118" spans="1:20" s="8" customFormat="1" ht="16.5" customHeight="1">
      <c r="A118" s="8" t="s">
        <v>35</v>
      </c>
      <c r="B118" s="56">
        <v>69</v>
      </c>
      <c r="C118" s="56">
        <v>29</v>
      </c>
      <c r="D118" s="56">
        <v>27</v>
      </c>
      <c r="E118" s="56">
        <v>27</v>
      </c>
      <c r="F118" s="56">
        <v>28</v>
      </c>
      <c r="G118" s="63" t="s">
        <v>89</v>
      </c>
      <c r="H118" s="66">
        <v>2011</v>
      </c>
      <c r="I118" s="66">
        <v>2013</v>
      </c>
      <c r="J118" s="21" t="s">
        <v>8</v>
      </c>
      <c r="K118" s="9">
        <f>SUBTOTAL(9,K119:K121)</f>
        <v>2600000</v>
      </c>
      <c r="L118" s="9">
        <f>SUBTOTAL(9,L119:L121)</f>
        <v>0</v>
      </c>
      <c r="M118" s="35">
        <f aca="true" t="shared" si="30" ref="M118:T118">SUBTOTAL(9,M119:M121)</f>
        <v>0</v>
      </c>
      <c r="N118" s="9">
        <f t="shared" si="30"/>
        <v>0</v>
      </c>
      <c r="O118" s="9">
        <f t="shared" si="30"/>
        <v>0</v>
      </c>
      <c r="P118" s="9">
        <f t="shared" si="30"/>
        <v>100000</v>
      </c>
      <c r="Q118" s="9">
        <f t="shared" si="30"/>
        <v>1200000</v>
      </c>
      <c r="R118" s="9">
        <f t="shared" si="30"/>
        <v>1300000</v>
      </c>
      <c r="S118" s="9">
        <f t="shared" si="30"/>
        <v>2600000</v>
      </c>
      <c r="T118" s="9">
        <f t="shared" si="30"/>
        <v>0</v>
      </c>
    </row>
    <row r="119" spans="1:20" s="8" customFormat="1" ht="16.5" customHeight="1">
      <c r="A119" s="8" t="s">
        <v>35</v>
      </c>
      <c r="B119" s="57"/>
      <c r="C119" s="57"/>
      <c r="D119" s="57"/>
      <c r="E119" s="57"/>
      <c r="F119" s="57"/>
      <c r="G119" s="64"/>
      <c r="H119" s="67"/>
      <c r="I119" s="67"/>
      <c r="J119" s="21" t="s">
        <v>9</v>
      </c>
      <c r="K119" s="10">
        <v>2600000</v>
      </c>
      <c r="L119" s="10">
        <v>0</v>
      </c>
      <c r="M119" s="10">
        <v>0</v>
      </c>
      <c r="N119" s="10">
        <v>0</v>
      </c>
      <c r="O119" s="10">
        <v>0</v>
      </c>
      <c r="P119" s="10">
        <f>100000*100%</f>
        <v>100000</v>
      </c>
      <c r="Q119" s="10">
        <v>1200000</v>
      </c>
      <c r="R119" s="10">
        <v>1300000</v>
      </c>
      <c r="S119" s="11">
        <f>SUM(N119:R119)</f>
        <v>2600000</v>
      </c>
      <c r="T119" s="11">
        <f>K119-L119-M119-S119</f>
        <v>0</v>
      </c>
    </row>
    <row r="120" spans="1:20" s="8" customFormat="1" ht="16.5" customHeight="1">
      <c r="A120" s="8" t="s">
        <v>35</v>
      </c>
      <c r="B120" s="57"/>
      <c r="C120" s="57"/>
      <c r="D120" s="57"/>
      <c r="E120" s="57"/>
      <c r="F120" s="57"/>
      <c r="G120" s="64"/>
      <c r="H120" s="67"/>
      <c r="I120" s="67"/>
      <c r="J120" s="3" t="s">
        <v>36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/>
      <c r="Q120" s="10">
        <v>0</v>
      </c>
      <c r="R120" s="10">
        <v>0</v>
      </c>
      <c r="S120" s="11">
        <f>SUM(N120:R120)</f>
        <v>0</v>
      </c>
      <c r="T120" s="11">
        <f>K120-L120-M120-S120</f>
        <v>0</v>
      </c>
    </row>
    <row r="121" spans="1:20" s="8" customFormat="1" ht="16.5" customHeight="1">
      <c r="A121" s="8" t="s">
        <v>35</v>
      </c>
      <c r="B121" s="58"/>
      <c r="C121" s="58"/>
      <c r="D121" s="58"/>
      <c r="E121" s="58"/>
      <c r="F121" s="58"/>
      <c r="G121" s="65"/>
      <c r="H121" s="68"/>
      <c r="I121" s="68"/>
      <c r="J121" s="3" t="s">
        <v>10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1">
        <f>SUM(N121:R121)</f>
        <v>0</v>
      </c>
      <c r="T121" s="11">
        <f>K121-L121-M121-S121</f>
        <v>0</v>
      </c>
    </row>
    <row r="122" spans="1:20" s="8" customFormat="1" ht="16.5" customHeight="1">
      <c r="A122" s="8" t="s">
        <v>35</v>
      </c>
      <c r="B122" s="56">
        <v>72</v>
      </c>
      <c r="C122" s="56">
        <v>30</v>
      </c>
      <c r="D122" s="56">
        <v>28</v>
      </c>
      <c r="E122" s="56">
        <v>28</v>
      </c>
      <c r="F122" s="56">
        <v>29</v>
      </c>
      <c r="G122" s="63" t="s">
        <v>22</v>
      </c>
      <c r="H122" s="66">
        <v>2012</v>
      </c>
      <c r="I122" s="66">
        <v>2012</v>
      </c>
      <c r="J122" s="21" t="s">
        <v>8</v>
      </c>
      <c r="K122" s="9">
        <f>SUBTOTAL(9,K123:K125)</f>
        <v>300000</v>
      </c>
      <c r="L122" s="9">
        <f>SUBTOTAL(9,L123:L125)</f>
        <v>0</v>
      </c>
      <c r="M122" s="35">
        <f aca="true" t="shared" si="31" ref="M122:T122">SUBTOTAL(9,M123:M125)</f>
        <v>0</v>
      </c>
      <c r="N122" s="9">
        <f t="shared" si="31"/>
        <v>0</v>
      </c>
      <c r="O122" s="9">
        <f t="shared" si="31"/>
        <v>0</v>
      </c>
      <c r="P122" s="9">
        <f t="shared" si="31"/>
        <v>0</v>
      </c>
      <c r="Q122" s="9">
        <f t="shared" si="31"/>
        <v>300000</v>
      </c>
      <c r="R122" s="9">
        <f t="shared" si="31"/>
        <v>0</v>
      </c>
      <c r="S122" s="9">
        <f t="shared" si="31"/>
        <v>300000</v>
      </c>
      <c r="T122" s="9">
        <f t="shared" si="31"/>
        <v>0</v>
      </c>
    </row>
    <row r="123" spans="1:20" s="8" customFormat="1" ht="16.5" customHeight="1">
      <c r="A123" s="8" t="s">
        <v>35</v>
      </c>
      <c r="B123" s="57"/>
      <c r="C123" s="57"/>
      <c r="D123" s="57"/>
      <c r="E123" s="57"/>
      <c r="F123" s="57"/>
      <c r="G123" s="64"/>
      <c r="H123" s="67"/>
      <c r="I123" s="67"/>
      <c r="J123" s="21" t="s">
        <v>9</v>
      </c>
      <c r="K123" s="10">
        <v>300000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300000</v>
      </c>
      <c r="R123" s="10">
        <v>0</v>
      </c>
      <c r="S123" s="11">
        <f>SUM(N123:R123)</f>
        <v>300000</v>
      </c>
      <c r="T123" s="11">
        <f>K123-L123-M123-S123</f>
        <v>0</v>
      </c>
    </row>
    <row r="124" spans="1:20" s="8" customFormat="1" ht="16.5" customHeight="1">
      <c r="A124" s="8" t="s">
        <v>35</v>
      </c>
      <c r="B124" s="57"/>
      <c r="C124" s="57"/>
      <c r="D124" s="57"/>
      <c r="E124" s="57"/>
      <c r="F124" s="57"/>
      <c r="G124" s="64"/>
      <c r="H124" s="67"/>
      <c r="I124" s="67"/>
      <c r="J124" s="3" t="s">
        <v>36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1">
        <f>SUM(N124:R124)</f>
        <v>0</v>
      </c>
      <c r="T124" s="11">
        <f>K124-L124-M124-S124</f>
        <v>0</v>
      </c>
    </row>
    <row r="125" spans="1:20" s="8" customFormat="1" ht="16.5" customHeight="1">
      <c r="A125" s="8" t="s">
        <v>35</v>
      </c>
      <c r="B125" s="58"/>
      <c r="C125" s="58"/>
      <c r="D125" s="58"/>
      <c r="E125" s="58"/>
      <c r="F125" s="58"/>
      <c r="G125" s="65"/>
      <c r="H125" s="68"/>
      <c r="I125" s="68"/>
      <c r="J125" s="3" t="s">
        <v>10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1">
        <f>SUM(N125:R125)</f>
        <v>0</v>
      </c>
      <c r="T125" s="11">
        <f>K125-L125-M125-S125</f>
        <v>0</v>
      </c>
    </row>
    <row r="126" spans="1:20" s="8" customFormat="1" ht="16.5" customHeight="1">
      <c r="A126" s="8" t="s">
        <v>35</v>
      </c>
      <c r="B126" s="56">
        <v>75</v>
      </c>
      <c r="C126" s="56">
        <v>31</v>
      </c>
      <c r="D126" s="56">
        <v>29</v>
      </c>
      <c r="E126" s="56">
        <v>29</v>
      </c>
      <c r="F126" s="56">
        <v>30</v>
      </c>
      <c r="G126" s="63" t="s">
        <v>24</v>
      </c>
      <c r="H126" s="66">
        <v>2012</v>
      </c>
      <c r="I126" s="66">
        <v>2013</v>
      </c>
      <c r="J126" s="21" t="s">
        <v>8</v>
      </c>
      <c r="K126" s="9">
        <f>SUBTOTAL(9,K127:K129)</f>
        <v>350000</v>
      </c>
      <c r="L126" s="9">
        <f>SUBTOTAL(9,L127:L129)</f>
        <v>0</v>
      </c>
      <c r="M126" s="35">
        <f aca="true" t="shared" si="32" ref="M126:T126">SUBTOTAL(9,M127:M129)</f>
        <v>0</v>
      </c>
      <c r="N126" s="9">
        <f t="shared" si="32"/>
        <v>0</v>
      </c>
      <c r="O126" s="9">
        <f t="shared" si="32"/>
        <v>0</v>
      </c>
      <c r="P126" s="9">
        <f t="shared" si="32"/>
        <v>0</v>
      </c>
      <c r="Q126" s="9">
        <f t="shared" si="32"/>
        <v>50000</v>
      </c>
      <c r="R126" s="9">
        <f t="shared" si="32"/>
        <v>300000</v>
      </c>
      <c r="S126" s="9">
        <f t="shared" si="32"/>
        <v>350000</v>
      </c>
      <c r="T126" s="9">
        <f t="shared" si="32"/>
        <v>0</v>
      </c>
    </row>
    <row r="127" spans="1:20" s="8" customFormat="1" ht="16.5" customHeight="1">
      <c r="A127" s="8" t="s">
        <v>35</v>
      </c>
      <c r="B127" s="57"/>
      <c r="C127" s="57"/>
      <c r="D127" s="57"/>
      <c r="E127" s="57"/>
      <c r="F127" s="57"/>
      <c r="G127" s="64"/>
      <c r="H127" s="67"/>
      <c r="I127" s="67"/>
      <c r="J127" s="21" t="s">
        <v>9</v>
      </c>
      <c r="K127" s="10">
        <v>350000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50000</v>
      </c>
      <c r="R127" s="10">
        <v>300000</v>
      </c>
      <c r="S127" s="11">
        <f>SUM(N127:R127)</f>
        <v>350000</v>
      </c>
      <c r="T127" s="11">
        <f>K127-L127-M127-S127</f>
        <v>0</v>
      </c>
    </row>
    <row r="128" spans="1:20" s="8" customFormat="1" ht="16.5" customHeight="1">
      <c r="A128" s="8" t="s">
        <v>35</v>
      </c>
      <c r="B128" s="57"/>
      <c r="C128" s="57"/>
      <c r="D128" s="57"/>
      <c r="E128" s="57"/>
      <c r="F128" s="57"/>
      <c r="G128" s="64"/>
      <c r="H128" s="67"/>
      <c r="I128" s="67"/>
      <c r="J128" s="3" t="s">
        <v>36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1">
        <f>SUM(N128:R128)</f>
        <v>0</v>
      </c>
      <c r="T128" s="11">
        <f>K128-L128-M128-S128</f>
        <v>0</v>
      </c>
    </row>
    <row r="129" spans="1:20" s="8" customFormat="1" ht="16.5" customHeight="1">
      <c r="A129" s="8" t="s">
        <v>35</v>
      </c>
      <c r="B129" s="58"/>
      <c r="C129" s="58"/>
      <c r="D129" s="58"/>
      <c r="E129" s="58"/>
      <c r="F129" s="58"/>
      <c r="G129" s="65"/>
      <c r="H129" s="68"/>
      <c r="I129" s="68"/>
      <c r="J129" s="3" t="s">
        <v>10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1">
        <f>SUM(N129:R129)</f>
        <v>0</v>
      </c>
      <c r="T129" s="11">
        <f>K129-L129-M129-S129</f>
        <v>0</v>
      </c>
    </row>
    <row r="130" spans="1:20" s="8" customFormat="1" ht="16.5" customHeight="1">
      <c r="A130" s="8" t="s">
        <v>35</v>
      </c>
      <c r="B130" s="56">
        <v>76</v>
      </c>
      <c r="C130" s="56">
        <v>32</v>
      </c>
      <c r="D130" s="56">
        <v>30</v>
      </c>
      <c r="E130" s="56">
        <v>30</v>
      </c>
      <c r="F130" s="56">
        <v>31</v>
      </c>
      <c r="G130" s="63" t="s">
        <v>25</v>
      </c>
      <c r="H130" s="66">
        <v>2012</v>
      </c>
      <c r="I130" s="66">
        <v>2013</v>
      </c>
      <c r="J130" s="21" t="s">
        <v>8</v>
      </c>
      <c r="K130" s="9">
        <f>SUBTOTAL(9,K131:K133)</f>
        <v>2000000</v>
      </c>
      <c r="L130" s="9">
        <f>SUBTOTAL(9,L131:L133)</f>
        <v>0</v>
      </c>
      <c r="M130" s="35">
        <f aca="true" t="shared" si="33" ref="M130:T130">SUBTOTAL(9,M131:M133)</f>
        <v>0</v>
      </c>
      <c r="N130" s="9">
        <f t="shared" si="33"/>
        <v>0</v>
      </c>
      <c r="O130" s="9">
        <f t="shared" si="33"/>
        <v>0</v>
      </c>
      <c r="P130" s="9">
        <f t="shared" si="33"/>
        <v>0</v>
      </c>
      <c r="Q130" s="9">
        <f t="shared" si="33"/>
        <v>50000</v>
      </c>
      <c r="R130" s="9">
        <f t="shared" si="33"/>
        <v>1950000</v>
      </c>
      <c r="S130" s="9">
        <f t="shared" si="33"/>
        <v>2000000</v>
      </c>
      <c r="T130" s="9">
        <f t="shared" si="33"/>
        <v>0</v>
      </c>
    </row>
    <row r="131" spans="1:20" s="8" customFormat="1" ht="16.5" customHeight="1">
      <c r="A131" s="8" t="s">
        <v>35</v>
      </c>
      <c r="B131" s="57"/>
      <c r="C131" s="57"/>
      <c r="D131" s="57"/>
      <c r="E131" s="57"/>
      <c r="F131" s="57"/>
      <c r="G131" s="64"/>
      <c r="H131" s="67"/>
      <c r="I131" s="67"/>
      <c r="J131" s="21" t="s">
        <v>9</v>
      </c>
      <c r="K131" s="10">
        <v>2000000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50000</v>
      </c>
      <c r="R131" s="10">
        <v>1950000</v>
      </c>
      <c r="S131" s="11">
        <f>SUM(N131:R131)</f>
        <v>2000000</v>
      </c>
      <c r="T131" s="11">
        <f>K131-L131-M131-S131</f>
        <v>0</v>
      </c>
    </row>
    <row r="132" spans="1:20" s="8" customFormat="1" ht="16.5" customHeight="1">
      <c r="A132" s="8" t="s">
        <v>35</v>
      </c>
      <c r="B132" s="57"/>
      <c r="C132" s="57"/>
      <c r="D132" s="57"/>
      <c r="E132" s="57"/>
      <c r="F132" s="57"/>
      <c r="G132" s="64"/>
      <c r="H132" s="67"/>
      <c r="I132" s="67"/>
      <c r="J132" s="3" t="s">
        <v>36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1">
        <f>SUM(N132:R132)</f>
        <v>0</v>
      </c>
      <c r="T132" s="11">
        <f>K132-L132-M132-S132</f>
        <v>0</v>
      </c>
    </row>
    <row r="133" spans="1:20" s="8" customFormat="1" ht="16.5" customHeight="1">
      <c r="A133" s="8" t="s">
        <v>35</v>
      </c>
      <c r="B133" s="58"/>
      <c r="C133" s="58"/>
      <c r="D133" s="58"/>
      <c r="E133" s="58"/>
      <c r="F133" s="58"/>
      <c r="G133" s="65"/>
      <c r="H133" s="68"/>
      <c r="I133" s="68"/>
      <c r="J133" s="3" t="s">
        <v>10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1">
        <f>SUM(N133:R133)</f>
        <v>0</v>
      </c>
      <c r="T133" s="11">
        <f>K133-L133-M133-S133</f>
        <v>0</v>
      </c>
    </row>
    <row r="134" spans="1:20" s="8" customFormat="1" ht="16.5" customHeight="1">
      <c r="A134" s="8" t="s">
        <v>35</v>
      </c>
      <c r="B134" s="56">
        <v>78</v>
      </c>
      <c r="C134" s="56">
        <v>34</v>
      </c>
      <c r="D134" s="56">
        <v>31</v>
      </c>
      <c r="E134" s="56">
        <v>31</v>
      </c>
      <c r="F134" s="56">
        <v>33</v>
      </c>
      <c r="G134" s="63" t="s">
        <v>26</v>
      </c>
      <c r="H134" s="66">
        <v>2012</v>
      </c>
      <c r="I134" s="66">
        <v>2013</v>
      </c>
      <c r="J134" s="21" t="s">
        <v>8</v>
      </c>
      <c r="K134" s="9">
        <f>SUBTOTAL(9,K135:K137)</f>
        <v>800000</v>
      </c>
      <c r="L134" s="9">
        <f>SUBTOTAL(9,L135:L137)</f>
        <v>0</v>
      </c>
      <c r="M134" s="35">
        <f aca="true" t="shared" si="34" ref="M134:T134">SUBTOTAL(9,M135:M137)</f>
        <v>0</v>
      </c>
      <c r="N134" s="9">
        <f t="shared" si="34"/>
        <v>0</v>
      </c>
      <c r="O134" s="9">
        <f t="shared" si="34"/>
        <v>0</v>
      </c>
      <c r="P134" s="9">
        <f t="shared" si="34"/>
        <v>0</v>
      </c>
      <c r="Q134" s="9">
        <f t="shared" si="34"/>
        <v>400000</v>
      </c>
      <c r="R134" s="9">
        <f t="shared" si="34"/>
        <v>400000</v>
      </c>
      <c r="S134" s="9">
        <f t="shared" si="34"/>
        <v>800000</v>
      </c>
      <c r="T134" s="9">
        <f t="shared" si="34"/>
        <v>0</v>
      </c>
    </row>
    <row r="135" spans="1:20" s="8" customFormat="1" ht="16.5" customHeight="1">
      <c r="A135" s="8" t="s">
        <v>35</v>
      </c>
      <c r="B135" s="57"/>
      <c r="C135" s="57"/>
      <c r="D135" s="57"/>
      <c r="E135" s="57"/>
      <c r="F135" s="57"/>
      <c r="G135" s="64"/>
      <c r="H135" s="67"/>
      <c r="I135" s="67"/>
      <c r="J135" s="21" t="s">
        <v>9</v>
      </c>
      <c r="K135" s="10">
        <v>800000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400000</v>
      </c>
      <c r="R135" s="10">
        <v>400000</v>
      </c>
      <c r="S135" s="11">
        <f>SUM(N135:R135)</f>
        <v>800000</v>
      </c>
      <c r="T135" s="11">
        <f>K135-L135-M135-S135</f>
        <v>0</v>
      </c>
    </row>
    <row r="136" spans="1:20" s="8" customFormat="1" ht="16.5" customHeight="1">
      <c r="A136" s="8" t="s">
        <v>35</v>
      </c>
      <c r="B136" s="57"/>
      <c r="C136" s="57"/>
      <c r="D136" s="57"/>
      <c r="E136" s="57"/>
      <c r="F136" s="57"/>
      <c r="G136" s="64"/>
      <c r="H136" s="67"/>
      <c r="I136" s="67"/>
      <c r="J136" s="3" t="s">
        <v>36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1">
        <f>SUM(N136:R136)</f>
        <v>0</v>
      </c>
      <c r="T136" s="11">
        <f>K136-L136-M136-S136</f>
        <v>0</v>
      </c>
    </row>
    <row r="137" spans="1:20" s="8" customFormat="1" ht="16.5" customHeight="1">
      <c r="A137" s="8" t="s">
        <v>35</v>
      </c>
      <c r="B137" s="58"/>
      <c r="C137" s="58"/>
      <c r="D137" s="58"/>
      <c r="E137" s="58"/>
      <c r="F137" s="58"/>
      <c r="G137" s="65"/>
      <c r="H137" s="68"/>
      <c r="I137" s="68"/>
      <c r="J137" s="3" t="s">
        <v>10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1">
        <f>SUM(N137:R137)</f>
        <v>0</v>
      </c>
      <c r="T137" s="11">
        <f>K137-L137-M137-S137</f>
        <v>0</v>
      </c>
    </row>
    <row r="138" spans="1:20" s="8" customFormat="1" ht="16.5" customHeight="1">
      <c r="A138" s="8" t="s">
        <v>35</v>
      </c>
      <c r="B138" s="56">
        <v>58</v>
      </c>
      <c r="C138" s="56" t="s">
        <v>82</v>
      </c>
      <c r="D138" s="56">
        <v>32</v>
      </c>
      <c r="E138" s="56">
        <v>32</v>
      </c>
      <c r="F138" s="56">
        <v>20</v>
      </c>
      <c r="G138" s="63" t="s">
        <v>87</v>
      </c>
      <c r="H138" s="66">
        <v>2013</v>
      </c>
      <c r="I138" s="66">
        <v>2013</v>
      </c>
      <c r="J138" s="21" t="s">
        <v>8</v>
      </c>
      <c r="K138" s="9">
        <f>SUBTOTAL(9,K139:K141)</f>
        <v>200000</v>
      </c>
      <c r="L138" s="9">
        <f>SUBTOTAL(9,L139:L141)</f>
        <v>0</v>
      </c>
      <c r="M138" s="35">
        <f aca="true" t="shared" si="35" ref="M138:T138">SUBTOTAL(9,M139:M141)</f>
        <v>0</v>
      </c>
      <c r="N138" s="9">
        <f t="shared" si="35"/>
        <v>0</v>
      </c>
      <c r="O138" s="9">
        <f t="shared" si="35"/>
        <v>0</v>
      </c>
      <c r="P138" s="9">
        <f t="shared" si="35"/>
        <v>0</v>
      </c>
      <c r="Q138" s="9">
        <f t="shared" si="35"/>
        <v>0</v>
      </c>
      <c r="R138" s="9">
        <f t="shared" si="35"/>
        <v>200000</v>
      </c>
      <c r="S138" s="9">
        <f t="shared" si="35"/>
        <v>200000</v>
      </c>
      <c r="T138" s="9">
        <f t="shared" si="35"/>
        <v>0</v>
      </c>
    </row>
    <row r="139" spans="1:20" s="8" customFormat="1" ht="16.5" customHeight="1">
      <c r="A139" s="8" t="s">
        <v>35</v>
      </c>
      <c r="B139" s="57"/>
      <c r="C139" s="57"/>
      <c r="D139" s="57"/>
      <c r="E139" s="57"/>
      <c r="F139" s="57"/>
      <c r="G139" s="64"/>
      <c r="H139" s="67"/>
      <c r="I139" s="67"/>
      <c r="J139" s="21" t="s">
        <v>9</v>
      </c>
      <c r="K139" s="10">
        <v>200000</v>
      </c>
      <c r="L139" s="10">
        <v>0</v>
      </c>
      <c r="M139" s="10">
        <v>0</v>
      </c>
      <c r="N139" s="10"/>
      <c r="O139" s="10">
        <v>0</v>
      </c>
      <c r="P139" s="10">
        <v>0</v>
      </c>
      <c r="Q139" s="10">
        <v>0</v>
      </c>
      <c r="R139" s="10">
        <v>200000</v>
      </c>
      <c r="S139" s="11">
        <f>SUM(N139:R139)</f>
        <v>200000</v>
      </c>
      <c r="T139" s="11">
        <f>K139-L139-M139-S139</f>
        <v>0</v>
      </c>
    </row>
    <row r="140" spans="1:20" s="8" customFormat="1" ht="16.5" customHeight="1">
      <c r="A140" s="8" t="s">
        <v>35</v>
      </c>
      <c r="B140" s="57"/>
      <c r="C140" s="57"/>
      <c r="D140" s="57"/>
      <c r="E140" s="57"/>
      <c r="F140" s="57"/>
      <c r="G140" s="64"/>
      <c r="H140" s="67"/>
      <c r="I140" s="67"/>
      <c r="J140" s="3" t="s">
        <v>36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1">
        <f>SUM(N140:R140)</f>
        <v>0</v>
      </c>
      <c r="T140" s="11">
        <f>K140-L140-M140-S140</f>
        <v>0</v>
      </c>
    </row>
    <row r="141" spans="1:20" s="8" customFormat="1" ht="16.5" customHeight="1">
      <c r="A141" s="8" t="s">
        <v>35</v>
      </c>
      <c r="B141" s="58"/>
      <c r="C141" s="58"/>
      <c r="D141" s="58"/>
      <c r="E141" s="58"/>
      <c r="F141" s="58"/>
      <c r="G141" s="65"/>
      <c r="H141" s="68"/>
      <c r="I141" s="68"/>
      <c r="J141" s="3" t="s">
        <v>10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1">
        <f>SUM(N141:R141)</f>
        <v>0</v>
      </c>
      <c r="T141" s="11">
        <f>K141-L141-M141-S141</f>
        <v>0</v>
      </c>
    </row>
    <row r="142" spans="1:20" s="8" customFormat="1" ht="16.5" customHeight="1">
      <c r="A142" s="8" t="s">
        <v>35</v>
      </c>
      <c r="B142" s="56">
        <v>82</v>
      </c>
      <c r="C142" s="56">
        <v>38</v>
      </c>
      <c r="D142" s="56">
        <v>33</v>
      </c>
      <c r="E142" s="56">
        <v>33</v>
      </c>
      <c r="F142" s="56">
        <v>37</v>
      </c>
      <c r="G142" s="63" t="s">
        <v>29</v>
      </c>
      <c r="H142" s="66">
        <v>2013</v>
      </c>
      <c r="I142" s="66">
        <v>2013</v>
      </c>
      <c r="J142" s="21" t="s">
        <v>8</v>
      </c>
      <c r="K142" s="9">
        <f>SUBTOTAL(9,K143:K145)</f>
        <v>300000</v>
      </c>
      <c r="L142" s="9">
        <f>SUBTOTAL(9,L143:L145)</f>
        <v>0</v>
      </c>
      <c r="M142" s="35">
        <f aca="true" t="shared" si="36" ref="M142:T142">SUBTOTAL(9,M143:M145)</f>
        <v>0</v>
      </c>
      <c r="N142" s="9">
        <f t="shared" si="36"/>
        <v>0</v>
      </c>
      <c r="O142" s="9">
        <f t="shared" si="36"/>
        <v>0</v>
      </c>
      <c r="P142" s="9">
        <f t="shared" si="36"/>
        <v>0</v>
      </c>
      <c r="Q142" s="9">
        <f t="shared" si="36"/>
        <v>0</v>
      </c>
      <c r="R142" s="9">
        <f t="shared" si="36"/>
        <v>300000</v>
      </c>
      <c r="S142" s="9">
        <f t="shared" si="36"/>
        <v>300000</v>
      </c>
      <c r="T142" s="9">
        <f t="shared" si="36"/>
        <v>0</v>
      </c>
    </row>
    <row r="143" spans="1:20" s="8" customFormat="1" ht="16.5" customHeight="1">
      <c r="A143" s="8" t="s">
        <v>35</v>
      </c>
      <c r="B143" s="57"/>
      <c r="C143" s="57"/>
      <c r="D143" s="57"/>
      <c r="E143" s="57"/>
      <c r="F143" s="57"/>
      <c r="G143" s="64"/>
      <c r="H143" s="67"/>
      <c r="I143" s="67"/>
      <c r="J143" s="21" t="s">
        <v>9</v>
      </c>
      <c r="K143" s="10">
        <v>300000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300000</v>
      </c>
      <c r="S143" s="11">
        <f>SUM(N143:R143)</f>
        <v>300000</v>
      </c>
      <c r="T143" s="11">
        <f>K143-L143-M143-S143</f>
        <v>0</v>
      </c>
    </row>
    <row r="144" spans="1:20" s="8" customFormat="1" ht="16.5" customHeight="1">
      <c r="A144" s="8" t="s">
        <v>35</v>
      </c>
      <c r="B144" s="57"/>
      <c r="C144" s="57"/>
      <c r="D144" s="57"/>
      <c r="E144" s="57"/>
      <c r="F144" s="57"/>
      <c r="G144" s="64"/>
      <c r="H144" s="67"/>
      <c r="I144" s="67"/>
      <c r="J144" s="3" t="s">
        <v>36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1">
        <f>SUM(N144:R144)</f>
        <v>0</v>
      </c>
      <c r="T144" s="11">
        <f>K144-L144-M144-S144</f>
        <v>0</v>
      </c>
    </row>
    <row r="145" spans="1:20" s="8" customFormat="1" ht="16.5" customHeight="1">
      <c r="A145" s="8" t="s">
        <v>35</v>
      </c>
      <c r="B145" s="58"/>
      <c r="C145" s="58"/>
      <c r="D145" s="58"/>
      <c r="E145" s="58"/>
      <c r="F145" s="58"/>
      <c r="G145" s="65"/>
      <c r="H145" s="68"/>
      <c r="I145" s="68"/>
      <c r="J145" s="3" t="s">
        <v>10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1">
        <f>SUM(N145:R145)</f>
        <v>0</v>
      </c>
      <c r="T145" s="11">
        <f>K145-L145-M145-S145</f>
        <v>0</v>
      </c>
    </row>
    <row r="146" spans="1:20" s="8" customFormat="1" ht="16.5" customHeight="1">
      <c r="A146" s="8" t="s">
        <v>35</v>
      </c>
      <c r="B146" s="56">
        <v>86</v>
      </c>
      <c r="C146" s="56">
        <v>42</v>
      </c>
      <c r="D146" s="56">
        <v>34</v>
      </c>
      <c r="E146" s="56">
        <v>34</v>
      </c>
      <c r="F146" s="56">
        <v>41</v>
      </c>
      <c r="G146" s="63" t="s">
        <v>32</v>
      </c>
      <c r="H146" s="66">
        <v>2013</v>
      </c>
      <c r="I146" s="66">
        <v>2013</v>
      </c>
      <c r="J146" s="21" t="s">
        <v>8</v>
      </c>
      <c r="K146" s="9">
        <f>SUBTOTAL(9,K147:K149)</f>
        <v>420000</v>
      </c>
      <c r="L146" s="9">
        <f>SUBTOTAL(9,L147:L149)</f>
        <v>0</v>
      </c>
      <c r="M146" s="35">
        <f aca="true" t="shared" si="37" ref="M146:T146">SUBTOTAL(9,M147:M149)</f>
        <v>0</v>
      </c>
      <c r="N146" s="9">
        <f t="shared" si="37"/>
        <v>0</v>
      </c>
      <c r="O146" s="9">
        <f t="shared" si="37"/>
        <v>0</v>
      </c>
      <c r="P146" s="9">
        <f t="shared" si="37"/>
        <v>0</v>
      </c>
      <c r="Q146" s="9">
        <f t="shared" si="37"/>
        <v>0</v>
      </c>
      <c r="R146" s="9">
        <f t="shared" si="37"/>
        <v>420000</v>
      </c>
      <c r="S146" s="9">
        <f t="shared" si="37"/>
        <v>420000</v>
      </c>
      <c r="T146" s="9">
        <f t="shared" si="37"/>
        <v>0</v>
      </c>
    </row>
    <row r="147" spans="1:20" s="8" customFormat="1" ht="16.5" customHeight="1">
      <c r="A147" s="8" t="s">
        <v>35</v>
      </c>
      <c r="B147" s="57"/>
      <c r="C147" s="57"/>
      <c r="D147" s="57"/>
      <c r="E147" s="57"/>
      <c r="F147" s="57"/>
      <c r="G147" s="64"/>
      <c r="H147" s="67"/>
      <c r="I147" s="67"/>
      <c r="J147" s="21" t="s">
        <v>9</v>
      </c>
      <c r="K147" s="10">
        <v>420000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420000</v>
      </c>
      <c r="S147" s="11">
        <f>SUM(N147:R147)</f>
        <v>420000</v>
      </c>
      <c r="T147" s="11">
        <f>K147-L147-M147-S147</f>
        <v>0</v>
      </c>
    </row>
    <row r="148" spans="1:20" s="8" customFormat="1" ht="16.5" customHeight="1">
      <c r="A148" s="8" t="s">
        <v>35</v>
      </c>
      <c r="B148" s="57"/>
      <c r="C148" s="57"/>
      <c r="D148" s="57"/>
      <c r="E148" s="57"/>
      <c r="F148" s="57"/>
      <c r="G148" s="64"/>
      <c r="H148" s="67"/>
      <c r="I148" s="67"/>
      <c r="J148" s="3" t="s">
        <v>36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1">
        <f>SUM(N148:R148)</f>
        <v>0</v>
      </c>
      <c r="T148" s="11">
        <f>K148-L148-M148-S148</f>
        <v>0</v>
      </c>
    </row>
    <row r="149" spans="1:20" s="8" customFormat="1" ht="16.5" customHeight="1">
      <c r="A149" s="8" t="s">
        <v>35</v>
      </c>
      <c r="B149" s="58"/>
      <c r="C149" s="58"/>
      <c r="D149" s="58"/>
      <c r="E149" s="58"/>
      <c r="F149" s="58"/>
      <c r="G149" s="65"/>
      <c r="H149" s="68"/>
      <c r="I149" s="68"/>
      <c r="J149" s="3" t="s">
        <v>10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1">
        <f>SUM(N149:R149)</f>
        <v>0</v>
      </c>
      <c r="T149" s="11">
        <f>K149-L149-M149-S149</f>
        <v>0</v>
      </c>
    </row>
    <row r="150" spans="1:20" s="8" customFormat="1" ht="16.5" customHeight="1">
      <c r="A150" s="8" t="s">
        <v>35</v>
      </c>
      <c r="B150" s="56">
        <v>79</v>
      </c>
      <c r="C150" s="56">
        <v>35</v>
      </c>
      <c r="D150" s="56">
        <v>35</v>
      </c>
      <c r="E150" s="56">
        <v>35</v>
      </c>
      <c r="F150" s="56">
        <v>34</v>
      </c>
      <c r="G150" s="63" t="s">
        <v>27</v>
      </c>
      <c r="H150" s="66">
        <v>2013</v>
      </c>
      <c r="I150" s="66" t="s">
        <v>63</v>
      </c>
      <c r="J150" s="21" t="s">
        <v>8</v>
      </c>
      <c r="K150" s="9">
        <f>SUBTOTAL(9,K151:K153)</f>
        <v>600000</v>
      </c>
      <c r="L150" s="9">
        <f>SUBTOTAL(9,L151:L153)</f>
        <v>0</v>
      </c>
      <c r="M150" s="35">
        <f aca="true" t="shared" si="38" ref="M150:T150">SUBTOTAL(9,M151:M153)</f>
        <v>0</v>
      </c>
      <c r="N150" s="9">
        <f t="shared" si="38"/>
        <v>0</v>
      </c>
      <c r="O150" s="9">
        <f t="shared" si="38"/>
        <v>0</v>
      </c>
      <c r="P150" s="9">
        <f t="shared" si="38"/>
        <v>0</v>
      </c>
      <c r="Q150" s="9">
        <f t="shared" si="38"/>
        <v>0</v>
      </c>
      <c r="R150" s="9">
        <f t="shared" si="38"/>
        <v>300000</v>
      </c>
      <c r="S150" s="9">
        <f t="shared" si="38"/>
        <v>300000</v>
      </c>
      <c r="T150" s="9">
        <f t="shared" si="38"/>
        <v>300000</v>
      </c>
    </row>
    <row r="151" spans="1:20" s="8" customFormat="1" ht="16.5" customHeight="1">
      <c r="A151" s="8" t="s">
        <v>35</v>
      </c>
      <c r="B151" s="57"/>
      <c r="C151" s="57"/>
      <c r="D151" s="57"/>
      <c r="E151" s="57"/>
      <c r="F151" s="57"/>
      <c r="G151" s="64"/>
      <c r="H151" s="67"/>
      <c r="I151" s="67"/>
      <c r="J151" s="21" t="s">
        <v>9</v>
      </c>
      <c r="K151" s="10">
        <v>600000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300000</v>
      </c>
      <c r="S151" s="11">
        <f>SUM(N151:R151)</f>
        <v>300000</v>
      </c>
      <c r="T151" s="11">
        <f>K151-L151-M151-S151</f>
        <v>300000</v>
      </c>
    </row>
    <row r="152" spans="1:20" s="8" customFormat="1" ht="16.5" customHeight="1">
      <c r="A152" s="8" t="s">
        <v>35</v>
      </c>
      <c r="B152" s="57"/>
      <c r="C152" s="57"/>
      <c r="D152" s="57"/>
      <c r="E152" s="57"/>
      <c r="F152" s="57"/>
      <c r="G152" s="64"/>
      <c r="H152" s="67"/>
      <c r="I152" s="67"/>
      <c r="J152" s="3" t="s">
        <v>36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1">
        <f>SUM(N152:R152)</f>
        <v>0</v>
      </c>
      <c r="T152" s="11">
        <f>K152-L152-M152-S152</f>
        <v>0</v>
      </c>
    </row>
    <row r="153" spans="1:20" s="8" customFormat="1" ht="16.5" customHeight="1">
      <c r="A153" s="8" t="s">
        <v>35</v>
      </c>
      <c r="B153" s="58"/>
      <c r="C153" s="58"/>
      <c r="D153" s="58"/>
      <c r="E153" s="58"/>
      <c r="F153" s="58"/>
      <c r="G153" s="65"/>
      <c r="H153" s="68"/>
      <c r="I153" s="68"/>
      <c r="J153" s="3" t="s">
        <v>10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1">
        <f>SUM(N153:R153)</f>
        <v>0</v>
      </c>
      <c r="T153" s="11">
        <f>K153-L153-M153-S153</f>
        <v>0</v>
      </c>
    </row>
    <row r="154" spans="1:20" s="8" customFormat="1" ht="16.5" customHeight="1">
      <c r="A154" s="8" t="s">
        <v>35</v>
      </c>
      <c r="B154" s="56">
        <v>81</v>
      </c>
      <c r="C154" s="56">
        <v>37</v>
      </c>
      <c r="D154" s="56">
        <v>36</v>
      </c>
      <c r="E154" s="56">
        <v>36</v>
      </c>
      <c r="F154" s="56">
        <v>36</v>
      </c>
      <c r="G154" s="63" t="s">
        <v>28</v>
      </c>
      <c r="H154" s="66">
        <v>2013</v>
      </c>
      <c r="I154" s="66" t="s">
        <v>63</v>
      </c>
      <c r="J154" s="21" t="s">
        <v>8</v>
      </c>
      <c r="K154" s="9">
        <f>SUBTOTAL(9,K155:K157)</f>
        <v>4145000</v>
      </c>
      <c r="L154" s="9">
        <f>SUBTOTAL(9,L155:L157)</f>
        <v>0</v>
      </c>
      <c r="M154" s="35">
        <f aca="true" t="shared" si="39" ref="M154:T154">SUBTOTAL(9,M155:M157)</f>
        <v>0</v>
      </c>
      <c r="N154" s="9">
        <f t="shared" si="39"/>
        <v>0</v>
      </c>
      <c r="O154" s="9">
        <f t="shared" si="39"/>
        <v>0</v>
      </c>
      <c r="P154" s="9">
        <f t="shared" si="39"/>
        <v>0</v>
      </c>
      <c r="Q154" s="9">
        <f t="shared" si="39"/>
        <v>0</v>
      </c>
      <c r="R154" s="9">
        <f t="shared" si="39"/>
        <v>350000</v>
      </c>
      <c r="S154" s="9">
        <f t="shared" si="39"/>
        <v>350000</v>
      </c>
      <c r="T154" s="9">
        <f t="shared" si="39"/>
        <v>3795000</v>
      </c>
    </row>
    <row r="155" spans="1:20" s="8" customFormat="1" ht="16.5" customHeight="1">
      <c r="A155" s="8" t="s">
        <v>35</v>
      </c>
      <c r="B155" s="57"/>
      <c r="C155" s="57"/>
      <c r="D155" s="57"/>
      <c r="E155" s="57"/>
      <c r="F155" s="57"/>
      <c r="G155" s="64"/>
      <c r="H155" s="67"/>
      <c r="I155" s="67"/>
      <c r="J155" s="21" t="s">
        <v>9</v>
      </c>
      <c r="K155" s="10">
        <v>4145000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350000</v>
      </c>
      <c r="S155" s="11">
        <f>SUM(N155:R155)</f>
        <v>350000</v>
      </c>
      <c r="T155" s="11">
        <f>K155-L155-M155-S155</f>
        <v>3795000</v>
      </c>
    </row>
    <row r="156" spans="1:20" s="8" customFormat="1" ht="16.5" customHeight="1">
      <c r="A156" s="8" t="s">
        <v>35</v>
      </c>
      <c r="B156" s="57"/>
      <c r="C156" s="57"/>
      <c r="D156" s="57"/>
      <c r="E156" s="57"/>
      <c r="F156" s="57"/>
      <c r="G156" s="64"/>
      <c r="H156" s="67"/>
      <c r="I156" s="67"/>
      <c r="J156" s="3" t="s">
        <v>36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1">
        <f>SUM(N156:R156)</f>
        <v>0</v>
      </c>
      <c r="T156" s="11">
        <f>K156-L156-M156-S156</f>
        <v>0</v>
      </c>
    </row>
    <row r="157" spans="1:20" s="8" customFormat="1" ht="16.5" customHeight="1">
      <c r="A157" s="8" t="s">
        <v>35</v>
      </c>
      <c r="B157" s="58"/>
      <c r="C157" s="58"/>
      <c r="D157" s="58"/>
      <c r="E157" s="58"/>
      <c r="F157" s="58"/>
      <c r="G157" s="65"/>
      <c r="H157" s="68"/>
      <c r="I157" s="68"/>
      <c r="J157" s="3" t="s">
        <v>10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1">
        <f>SUM(N157:R157)</f>
        <v>0</v>
      </c>
      <c r="T157" s="11">
        <f>K157-L157-M157-S157</f>
        <v>0</v>
      </c>
    </row>
    <row r="158" spans="1:20" s="8" customFormat="1" ht="16.5" customHeight="1">
      <c r="A158" s="8" t="s">
        <v>35</v>
      </c>
      <c r="B158" s="56">
        <v>83</v>
      </c>
      <c r="C158" s="56">
        <v>39</v>
      </c>
      <c r="D158" s="56">
        <v>37</v>
      </c>
      <c r="E158" s="56">
        <v>37</v>
      </c>
      <c r="F158" s="56">
        <v>38</v>
      </c>
      <c r="G158" s="63" t="s">
        <v>30</v>
      </c>
      <c r="H158" s="66">
        <v>2013</v>
      </c>
      <c r="I158" s="66" t="s">
        <v>63</v>
      </c>
      <c r="J158" s="21" t="s">
        <v>8</v>
      </c>
      <c r="K158" s="9">
        <f>SUBTOTAL(9,K159:K161)</f>
        <v>4500000</v>
      </c>
      <c r="L158" s="9">
        <f>SUBTOTAL(9,L159:L161)</f>
        <v>0</v>
      </c>
      <c r="M158" s="35">
        <f aca="true" t="shared" si="40" ref="M158:T158">SUBTOTAL(9,M159:M161)</f>
        <v>0</v>
      </c>
      <c r="N158" s="9">
        <f t="shared" si="40"/>
        <v>0</v>
      </c>
      <c r="O158" s="9">
        <f t="shared" si="40"/>
        <v>0</v>
      </c>
      <c r="P158" s="9">
        <f t="shared" si="40"/>
        <v>0</v>
      </c>
      <c r="Q158" s="9">
        <f t="shared" si="40"/>
        <v>0</v>
      </c>
      <c r="R158" s="9">
        <f t="shared" si="40"/>
        <v>150000</v>
      </c>
      <c r="S158" s="9">
        <f t="shared" si="40"/>
        <v>150000</v>
      </c>
      <c r="T158" s="9">
        <f t="shared" si="40"/>
        <v>4350000</v>
      </c>
    </row>
    <row r="159" spans="1:20" s="8" customFormat="1" ht="16.5" customHeight="1">
      <c r="A159" s="8" t="s">
        <v>35</v>
      </c>
      <c r="B159" s="57"/>
      <c r="C159" s="57"/>
      <c r="D159" s="57"/>
      <c r="E159" s="57"/>
      <c r="F159" s="57"/>
      <c r="G159" s="64"/>
      <c r="H159" s="67"/>
      <c r="I159" s="67"/>
      <c r="J159" s="21" t="s">
        <v>9</v>
      </c>
      <c r="K159" s="10">
        <v>4500000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150000</v>
      </c>
      <c r="S159" s="11">
        <f>SUM(N159:R159)</f>
        <v>150000</v>
      </c>
      <c r="T159" s="11">
        <f>K159-L159-M159-S159</f>
        <v>4350000</v>
      </c>
    </row>
    <row r="160" spans="1:20" s="8" customFormat="1" ht="16.5" customHeight="1">
      <c r="A160" s="8" t="s">
        <v>35</v>
      </c>
      <c r="B160" s="57"/>
      <c r="C160" s="57"/>
      <c r="D160" s="57"/>
      <c r="E160" s="57"/>
      <c r="F160" s="57"/>
      <c r="G160" s="64"/>
      <c r="H160" s="67"/>
      <c r="I160" s="67"/>
      <c r="J160" s="3" t="s">
        <v>36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1">
        <f>SUM(N160:R160)</f>
        <v>0</v>
      </c>
      <c r="T160" s="11">
        <f>K160-L160-M160-S160</f>
        <v>0</v>
      </c>
    </row>
    <row r="161" spans="1:20" s="8" customFormat="1" ht="16.5" customHeight="1">
      <c r="A161" s="8" t="s">
        <v>35</v>
      </c>
      <c r="B161" s="58"/>
      <c r="C161" s="58"/>
      <c r="D161" s="58"/>
      <c r="E161" s="58"/>
      <c r="F161" s="58"/>
      <c r="G161" s="65"/>
      <c r="H161" s="68"/>
      <c r="I161" s="68"/>
      <c r="J161" s="3" t="s">
        <v>10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1">
        <f>SUM(N161:R161)</f>
        <v>0</v>
      </c>
      <c r="T161" s="11">
        <f>K161-L161-M161-S161</f>
        <v>0</v>
      </c>
    </row>
    <row r="162" spans="1:20" s="8" customFormat="1" ht="16.5" customHeight="1">
      <c r="A162" s="8" t="s">
        <v>35</v>
      </c>
      <c r="B162" s="56">
        <v>84</v>
      </c>
      <c r="C162" s="56">
        <v>40</v>
      </c>
      <c r="D162" s="56">
        <v>38</v>
      </c>
      <c r="E162" s="56">
        <v>38</v>
      </c>
      <c r="F162" s="56">
        <v>39</v>
      </c>
      <c r="G162" s="63" t="s">
        <v>31</v>
      </c>
      <c r="H162" s="66">
        <v>2013</v>
      </c>
      <c r="I162" s="66" t="s">
        <v>63</v>
      </c>
      <c r="J162" s="21" t="s">
        <v>8</v>
      </c>
      <c r="K162" s="9">
        <f>SUBTOTAL(9,K163:K165)</f>
        <v>850000</v>
      </c>
      <c r="L162" s="9">
        <f>SUBTOTAL(9,L163:L165)</f>
        <v>0</v>
      </c>
      <c r="M162" s="35">
        <f aca="true" t="shared" si="41" ref="M162:T162">SUBTOTAL(9,M163:M165)</f>
        <v>0</v>
      </c>
      <c r="N162" s="9">
        <f t="shared" si="41"/>
        <v>0</v>
      </c>
      <c r="O162" s="9">
        <f t="shared" si="41"/>
        <v>0</v>
      </c>
      <c r="P162" s="9">
        <f t="shared" si="41"/>
        <v>0</v>
      </c>
      <c r="Q162" s="9">
        <f t="shared" si="41"/>
        <v>0</v>
      </c>
      <c r="R162" s="9">
        <f t="shared" si="41"/>
        <v>50000</v>
      </c>
      <c r="S162" s="9">
        <f t="shared" si="41"/>
        <v>50000</v>
      </c>
      <c r="T162" s="9">
        <f t="shared" si="41"/>
        <v>800000</v>
      </c>
    </row>
    <row r="163" spans="1:20" s="8" customFormat="1" ht="16.5" customHeight="1">
      <c r="A163" s="8" t="s">
        <v>35</v>
      </c>
      <c r="B163" s="57"/>
      <c r="C163" s="57"/>
      <c r="D163" s="57"/>
      <c r="E163" s="57"/>
      <c r="F163" s="57"/>
      <c r="G163" s="64"/>
      <c r="H163" s="67"/>
      <c r="I163" s="67"/>
      <c r="J163" s="21" t="s">
        <v>9</v>
      </c>
      <c r="K163" s="10">
        <v>850000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50000</v>
      </c>
      <c r="S163" s="11">
        <f>SUM(N163:R163)</f>
        <v>50000</v>
      </c>
      <c r="T163" s="11">
        <f>K163-L163-M163-S163</f>
        <v>800000</v>
      </c>
    </row>
    <row r="164" spans="1:20" s="8" customFormat="1" ht="16.5" customHeight="1">
      <c r="A164" s="8" t="s">
        <v>35</v>
      </c>
      <c r="B164" s="57"/>
      <c r="C164" s="57"/>
      <c r="D164" s="57"/>
      <c r="E164" s="57"/>
      <c r="F164" s="57"/>
      <c r="G164" s="64"/>
      <c r="H164" s="67"/>
      <c r="I164" s="67"/>
      <c r="J164" s="3" t="s">
        <v>36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1">
        <f>SUM(N164:R164)</f>
        <v>0</v>
      </c>
      <c r="T164" s="11">
        <f>K164-L164-M164-S164</f>
        <v>0</v>
      </c>
    </row>
    <row r="165" spans="1:20" s="8" customFormat="1" ht="16.5" customHeight="1">
      <c r="A165" s="8" t="s">
        <v>35</v>
      </c>
      <c r="B165" s="58"/>
      <c r="C165" s="58"/>
      <c r="D165" s="58"/>
      <c r="E165" s="58"/>
      <c r="F165" s="58"/>
      <c r="G165" s="65"/>
      <c r="H165" s="68"/>
      <c r="I165" s="68"/>
      <c r="J165" s="3" t="s">
        <v>10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1">
        <f>SUM(N165:R165)</f>
        <v>0</v>
      </c>
      <c r="T165" s="11">
        <f>K165-L165-M165-S165</f>
        <v>0</v>
      </c>
    </row>
    <row r="166" spans="1:20" s="8" customFormat="1" ht="16.5" customHeight="1">
      <c r="A166" s="8" t="s">
        <v>35</v>
      </c>
      <c r="B166" s="56">
        <v>86</v>
      </c>
      <c r="C166" s="56" t="s">
        <v>82</v>
      </c>
      <c r="D166" s="56">
        <v>39</v>
      </c>
      <c r="E166" s="56">
        <v>39</v>
      </c>
      <c r="F166" s="56">
        <v>41</v>
      </c>
      <c r="G166" s="63" t="s">
        <v>97</v>
      </c>
      <c r="H166" s="66">
        <v>2013</v>
      </c>
      <c r="I166" s="66" t="s">
        <v>63</v>
      </c>
      <c r="J166" s="21" t="s">
        <v>8</v>
      </c>
      <c r="K166" s="9">
        <f>SUBTOTAL(9,K167:K169)</f>
        <v>3000000</v>
      </c>
      <c r="L166" s="9">
        <f>SUBTOTAL(9,L167:L169)</f>
        <v>0</v>
      </c>
      <c r="M166" s="35">
        <f aca="true" t="shared" si="42" ref="M166:T166">SUBTOTAL(9,M167:M169)</f>
        <v>0</v>
      </c>
      <c r="N166" s="9">
        <f t="shared" si="42"/>
        <v>0</v>
      </c>
      <c r="O166" s="9">
        <f t="shared" si="42"/>
        <v>0</v>
      </c>
      <c r="P166" s="9">
        <f t="shared" si="42"/>
        <v>0</v>
      </c>
      <c r="Q166" s="9">
        <f t="shared" si="42"/>
        <v>0</v>
      </c>
      <c r="R166" s="9">
        <f t="shared" si="42"/>
        <v>1000000</v>
      </c>
      <c r="S166" s="9">
        <f t="shared" si="42"/>
        <v>1000000</v>
      </c>
      <c r="T166" s="9">
        <f t="shared" si="42"/>
        <v>2000000</v>
      </c>
    </row>
    <row r="167" spans="1:20" s="8" customFormat="1" ht="16.5" customHeight="1">
      <c r="A167" s="8" t="s">
        <v>35</v>
      </c>
      <c r="B167" s="57"/>
      <c r="C167" s="57"/>
      <c r="D167" s="57"/>
      <c r="E167" s="57"/>
      <c r="F167" s="57"/>
      <c r="G167" s="64"/>
      <c r="H167" s="67"/>
      <c r="I167" s="67"/>
      <c r="J167" s="21" t="s">
        <v>9</v>
      </c>
      <c r="K167" s="10">
        <v>3000000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1000000</v>
      </c>
      <c r="S167" s="11">
        <f>SUM(N167:R167)</f>
        <v>1000000</v>
      </c>
      <c r="T167" s="11">
        <f>K167-L167-M167-S167</f>
        <v>2000000</v>
      </c>
    </row>
    <row r="168" spans="1:20" s="8" customFormat="1" ht="16.5" customHeight="1">
      <c r="A168" s="8" t="s">
        <v>35</v>
      </c>
      <c r="B168" s="57"/>
      <c r="C168" s="57"/>
      <c r="D168" s="57"/>
      <c r="E168" s="57"/>
      <c r="F168" s="57"/>
      <c r="G168" s="64"/>
      <c r="H168" s="67"/>
      <c r="I168" s="67"/>
      <c r="J168" s="3" t="s">
        <v>36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1">
        <f>SUM(N168:R168)</f>
        <v>0</v>
      </c>
      <c r="T168" s="11">
        <f>K168-L168-M168-S168</f>
        <v>0</v>
      </c>
    </row>
    <row r="169" spans="1:20" s="8" customFormat="1" ht="16.5" customHeight="1">
      <c r="A169" s="8" t="s">
        <v>35</v>
      </c>
      <c r="B169" s="58"/>
      <c r="C169" s="58"/>
      <c r="D169" s="58"/>
      <c r="E169" s="58"/>
      <c r="F169" s="58"/>
      <c r="G169" s="65"/>
      <c r="H169" s="68"/>
      <c r="I169" s="68"/>
      <c r="J169" s="3" t="s">
        <v>10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1">
        <f>SUM(N169:R169)</f>
        <v>0</v>
      </c>
      <c r="T169" s="11">
        <f>K169-L169-M169-S169</f>
        <v>0</v>
      </c>
    </row>
    <row r="170" spans="1:20" s="8" customFormat="1" ht="16.5" customHeight="1">
      <c r="A170" s="8" t="s">
        <v>35</v>
      </c>
      <c r="B170" s="56">
        <v>86</v>
      </c>
      <c r="C170" s="56" t="s">
        <v>82</v>
      </c>
      <c r="D170" s="56">
        <v>40</v>
      </c>
      <c r="E170" s="56">
        <v>40</v>
      </c>
      <c r="F170" s="56">
        <v>41</v>
      </c>
      <c r="G170" s="63" t="s">
        <v>98</v>
      </c>
      <c r="H170" s="66">
        <v>2013</v>
      </c>
      <c r="I170" s="66" t="s">
        <v>63</v>
      </c>
      <c r="J170" s="21" t="s">
        <v>8</v>
      </c>
      <c r="K170" s="9">
        <f>SUBTOTAL(9,K171:K173)</f>
        <v>1650000</v>
      </c>
      <c r="L170" s="9">
        <f>SUBTOTAL(9,L171:L173)</f>
        <v>0</v>
      </c>
      <c r="M170" s="35">
        <f aca="true" t="shared" si="43" ref="M170:T170">SUBTOTAL(9,M171:M173)</f>
        <v>0</v>
      </c>
      <c r="N170" s="9">
        <f t="shared" si="43"/>
        <v>0</v>
      </c>
      <c r="O170" s="9">
        <f t="shared" si="43"/>
        <v>0</v>
      </c>
      <c r="P170" s="9">
        <f t="shared" si="43"/>
        <v>0</v>
      </c>
      <c r="Q170" s="9">
        <f t="shared" si="43"/>
        <v>0</v>
      </c>
      <c r="R170" s="9">
        <f t="shared" si="43"/>
        <v>150000</v>
      </c>
      <c r="S170" s="9">
        <f t="shared" si="43"/>
        <v>150000</v>
      </c>
      <c r="T170" s="9">
        <f t="shared" si="43"/>
        <v>1500000</v>
      </c>
    </row>
    <row r="171" spans="1:20" s="8" customFormat="1" ht="16.5" customHeight="1">
      <c r="A171" s="8" t="s">
        <v>35</v>
      </c>
      <c r="B171" s="57"/>
      <c r="C171" s="57"/>
      <c r="D171" s="57"/>
      <c r="E171" s="57"/>
      <c r="F171" s="57"/>
      <c r="G171" s="64"/>
      <c r="H171" s="67"/>
      <c r="I171" s="67"/>
      <c r="J171" s="21" t="s">
        <v>9</v>
      </c>
      <c r="K171" s="10">
        <v>1650000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150000</v>
      </c>
      <c r="S171" s="11">
        <f>SUM(N171:R171)</f>
        <v>150000</v>
      </c>
      <c r="T171" s="11">
        <f>K171-L171-M171-S171</f>
        <v>1500000</v>
      </c>
    </row>
    <row r="172" spans="1:20" s="8" customFormat="1" ht="16.5" customHeight="1">
      <c r="A172" s="8" t="s">
        <v>35</v>
      </c>
      <c r="B172" s="57"/>
      <c r="C172" s="57"/>
      <c r="D172" s="57"/>
      <c r="E172" s="57"/>
      <c r="F172" s="57"/>
      <c r="G172" s="64"/>
      <c r="H172" s="67"/>
      <c r="I172" s="67"/>
      <c r="J172" s="3" t="s">
        <v>36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1">
        <f>SUM(N172:R172)</f>
        <v>0</v>
      </c>
      <c r="T172" s="11">
        <f>K172-L172-M172-S172</f>
        <v>0</v>
      </c>
    </row>
    <row r="173" spans="1:20" s="8" customFormat="1" ht="16.5" customHeight="1">
      <c r="A173" s="8" t="s">
        <v>35</v>
      </c>
      <c r="B173" s="58"/>
      <c r="C173" s="58"/>
      <c r="D173" s="58"/>
      <c r="E173" s="58"/>
      <c r="F173" s="58"/>
      <c r="G173" s="65"/>
      <c r="H173" s="68"/>
      <c r="I173" s="68"/>
      <c r="J173" s="3" t="s">
        <v>10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1">
        <f>SUM(N173:R173)</f>
        <v>0</v>
      </c>
      <c r="T173" s="11">
        <f>K173-L173-M173-S173</f>
        <v>0</v>
      </c>
    </row>
    <row r="174" spans="1:20" s="8" customFormat="1" ht="36" customHeight="1">
      <c r="A174" s="8" t="s">
        <v>48</v>
      </c>
      <c r="B174" s="30"/>
      <c r="C174" s="30"/>
      <c r="D174" s="30"/>
      <c r="E174" s="74" t="s">
        <v>38</v>
      </c>
      <c r="F174" s="75"/>
      <c r="G174" s="75"/>
      <c r="H174" s="75"/>
      <c r="I174" s="76"/>
      <c r="J174" s="15" t="s">
        <v>8</v>
      </c>
      <c r="K174" s="16">
        <f>(SUMIF($A$175:$A$214,$A$174,$K175:K$214))/2</f>
        <v>21287622</v>
      </c>
      <c r="L174" s="16">
        <f>(SUMIF($A$175:$A$214,$A$174,$L175:L$214))/2</f>
        <v>30622</v>
      </c>
      <c r="M174" s="38">
        <f>(SUMIF($A$175:$A$214,$A$174,$M175:M$214))/2</f>
        <v>777000</v>
      </c>
      <c r="N174" s="16">
        <f>(SUMIF($A$175:$A$214,$A$174,$N175:N$214))/2</f>
        <v>9980000</v>
      </c>
      <c r="O174" s="16">
        <f>(SUMIF($A$175:$A$214,$A$174,$O175:O$214))/2</f>
        <v>1900000</v>
      </c>
      <c r="P174" s="16">
        <f>(SUMIF($A$175:$A$214,$A$174,$P175:P$214))/2</f>
        <v>4600000</v>
      </c>
      <c r="Q174" s="16">
        <f>(SUMIF($A$175:$A$214,$A$174,$Q175:Q$214))/2</f>
        <v>4000000</v>
      </c>
      <c r="R174" s="16">
        <f>(SUMIF($A$175:$A$214,$A$174,$R175:R$214))/2</f>
        <v>0</v>
      </c>
      <c r="S174" s="16">
        <f>(SUMIF($A$175:$A$214,$A$174,$S175:S$214))/2</f>
        <v>20480000</v>
      </c>
      <c r="T174" s="16">
        <f>(SUMIF($A$175:$A$214,$A$174,$T175:T$214))/2</f>
        <v>0</v>
      </c>
    </row>
    <row r="175" spans="1:20" s="8" customFormat="1" ht="16.5" customHeight="1">
      <c r="A175" s="8" t="s">
        <v>48</v>
      </c>
      <c r="B175" s="56">
        <v>90</v>
      </c>
      <c r="C175" s="56">
        <v>44</v>
      </c>
      <c r="D175" s="56">
        <v>41</v>
      </c>
      <c r="E175" s="56">
        <v>41</v>
      </c>
      <c r="F175" s="56">
        <v>43</v>
      </c>
      <c r="G175" s="54" t="s">
        <v>66</v>
      </c>
      <c r="H175" s="66">
        <v>2006</v>
      </c>
      <c r="I175" s="66">
        <v>2009</v>
      </c>
      <c r="J175" s="21" t="s">
        <v>8</v>
      </c>
      <c r="K175" s="9">
        <f aca="true" t="shared" si="44" ref="K175:T175">SUBTOTAL(9,K176:K178)</f>
        <v>3730622</v>
      </c>
      <c r="L175" s="9">
        <f t="shared" si="44"/>
        <v>30622</v>
      </c>
      <c r="M175" s="35">
        <f t="shared" si="44"/>
        <v>100000</v>
      </c>
      <c r="N175" s="9">
        <f t="shared" si="44"/>
        <v>3600000</v>
      </c>
      <c r="O175" s="9">
        <f t="shared" si="44"/>
        <v>0</v>
      </c>
      <c r="P175" s="9">
        <f t="shared" si="44"/>
        <v>0</v>
      </c>
      <c r="Q175" s="9">
        <f t="shared" si="44"/>
        <v>0</v>
      </c>
      <c r="R175" s="9">
        <f t="shared" si="44"/>
        <v>0</v>
      </c>
      <c r="S175" s="9">
        <f t="shared" si="44"/>
        <v>3600000</v>
      </c>
      <c r="T175" s="9">
        <f t="shared" si="44"/>
        <v>0</v>
      </c>
    </row>
    <row r="176" spans="1:20" s="8" customFormat="1" ht="16.5" customHeight="1">
      <c r="A176" s="8" t="s">
        <v>48</v>
      </c>
      <c r="B176" s="57"/>
      <c r="C176" s="57"/>
      <c r="D176" s="57"/>
      <c r="E176" s="57"/>
      <c r="F176" s="57"/>
      <c r="G176" s="64"/>
      <c r="H176" s="67"/>
      <c r="I176" s="67"/>
      <c r="J176" s="21" t="s">
        <v>9</v>
      </c>
      <c r="K176" s="10">
        <v>585622</v>
      </c>
      <c r="L176" s="10">
        <f>15801+14821</f>
        <v>30622</v>
      </c>
      <c r="M176" s="36">
        <v>100000</v>
      </c>
      <c r="N176" s="10">
        <v>3600000</v>
      </c>
      <c r="O176" s="10">
        <f>-O177</f>
        <v>-3145000</v>
      </c>
      <c r="P176" s="10">
        <v>0</v>
      </c>
      <c r="Q176" s="10">
        <v>0</v>
      </c>
      <c r="R176" s="10">
        <v>0</v>
      </c>
      <c r="S176" s="11">
        <f>SUM(N176:R176)</f>
        <v>455000</v>
      </c>
      <c r="T176" s="11">
        <f>K176-L176-M176-S176</f>
        <v>0</v>
      </c>
    </row>
    <row r="177" spans="1:20" s="8" customFormat="1" ht="16.5" customHeight="1">
      <c r="A177" s="8" t="s">
        <v>48</v>
      </c>
      <c r="B177" s="57"/>
      <c r="C177" s="57"/>
      <c r="D177" s="57"/>
      <c r="E177" s="57"/>
      <c r="F177" s="57"/>
      <c r="G177" s="64"/>
      <c r="H177" s="67"/>
      <c r="I177" s="67"/>
      <c r="J177" s="3" t="s">
        <v>36</v>
      </c>
      <c r="K177" s="10">
        <v>3145000</v>
      </c>
      <c r="L177" s="10">
        <v>0</v>
      </c>
      <c r="M177" s="10">
        <v>0</v>
      </c>
      <c r="N177" s="10">
        <v>0</v>
      </c>
      <c r="O177" s="10">
        <v>3145000</v>
      </c>
      <c r="P177" s="10">
        <v>0</v>
      </c>
      <c r="Q177" s="10">
        <v>0</v>
      </c>
      <c r="R177" s="10">
        <v>0</v>
      </c>
      <c r="S177" s="11">
        <f>SUM(N177:R177)</f>
        <v>3145000</v>
      </c>
      <c r="T177" s="11">
        <f>K177-L177-M177-S177</f>
        <v>0</v>
      </c>
    </row>
    <row r="178" spans="1:20" s="8" customFormat="1" ht="16.5" customHeight="1">
      <c r="A178" s="8" t="s">
        <v>48</v>
      </c>
      <c r="B178" s="58"/>
      <c r="C178" s="58"/>
      <c r="D178" s="58"/>
      <c r="E178" s="58"/>
      <c r="F178" s="58"/>
      <c r="G178" s="65"/>
      <c r="H178" s="68"/>
      <c r="I178" s="68"/>
      <c r="J178" s="3" t="s">
        <v>10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1">
        <f>SUM(N178:R178)</f>
        <v>0</v>
      </c>
      <c r="T178" s="11">
        <f>K178-L178-M178-S178</f>
        <v>0</v>
      </c>
    </row>
    <row r="179" spans="1:20" ht="16.5" customHeight="1">
      <c r="A179" s="8" t="s">
        <v>48</v>
      </c>
      <c r="B179" s="56">
        <v>88</v>
      </c>
      <c r="C179" s="56" t="s">
        <v>82</v>
      </c>
      <c r="D179" s="56">
        <v>42</v>
      </c>
      <c r="E179" s="56">
        <v>42</v>
      </c>
      <c r="F179" s="56">
        <v>47</v>
      </c>
      <c r="G179" s="71" t="s">
        <v>85</v>
      </c>
      <c r="H179" s="66">
        <v>2008</v>
      </c>
      <c r="I179" s="66">
        <v>2009</v>
      </c>
      <c r="J179" s="21" t="s">
        <v>8</v>
      </c>
      <c r="K179" s="9">
        <f>SUBTOTAL(9,K180:K182)</f>
        <v>300000</v>
      </c>
      <c r="L179" s="9">
        <f>SUBTOTAL(9,L180:L182)</f>
        <v>0</v>
      </c>
      <c r="M179" s="35">
        <f aca="true" t="shared" si="45" ref="M179:T179">SUBTOTAL(9,M180:M182)</f>
        <v>70000</v>
      </c>
      <c r="N179" s="9">
        <f t="shared" si="45"/>
        <v>230000</v>
      </c>
      <c r="O179" s="9">
        <f t="shared" si="45"/>
        <v>0</v>
      </c>
      <c r="P179" s="9">
        <f t="shared" si="45"/>
        <v>0</v>
      </c>
      <c r="Q179" s="9">
        <f t="shared" si="45"/>
        <v>0</v>
      </c>
      <c r="R179" s="9">
        <f t="shared" si="45"/>
        <v>0</v>
      </c>
      <c r="S179" s="9">
        <f t="shared" si="45"/>
        <v>230000</v>
      </c>
      <c r="T179" s="9">
        <f t="shared" si="45"/>
        <v>0</v>
      </c>
    </row>
    <row r="180" spans="1:21" ht="16.5" customHeight="1">
      <c r="A180" s="8" t="s">
        <v>48</v>
      </c>
      <c r="B180" s="57"/>
      <c r="C180" s="57"/>
      <c r="D180" s="57"/>
      <c r="E180" s="57"/>
      <c r="F180" s="57"/>
      <c r="G180" s="61"/>
      <c r="H180" s="67"/>
      <c r="I180" s="67"/>
      <c r="J180" s="21" t="s">
        <v>9</v>
      </c>
      <c r="K180" s="10">
        <v>300000</v>
      </c>
      <c r="L180" s="10">
        <v>0</v>
      </c>
      <c r="M180" s="36">
        <v>70000</v>
      </c>
      <c r="N180" s="10">
        <v>230000</v>
      </c>
      <c r="O180" s="10">
        <f>(-O181)</f>
        <v>0</v>
      </c>
      <c r="P180" s="10"/>
      <c r="Q180" s="10">
        <v>0</v>
      </c>
      <c r="R180" s="10">
        <v>0</v>
      </c>
      <c r="S180" s="11">
        <f>SUM(N180:R180)</f>
        <v>230000</v>
      </c>
      <c r="T180" s="11">
        <f>K180-L180-M180-S180</f>
        <v>0</v>
      </c>
      <c r="U180" s="32"/>
    </row>
    <row r="181" spans="1:21" ht="16.5" customHeight="1">
      <c r="A181" s="8" t="s">
        <v>48</v>
      </c>
      <c r="B181" s="57"/>
      <c r="C181" s="57"/>
      <c r="D181" s="57"/>
      <c r="E181" s="57"/>
      <c r="F181" s="57"/>
      <c r="G181" s="61"/>
      <c r="H181" s="67"/>
      <c r="I181" s="67"/>
      <c r="J181" s="3" t="s">
        <v>36</v>
      </c>
      <c r="K181" s="10">
        <v>0</v>
      </c>
      <c r="L181" s="10">
        <v>0</v>
      </c>
      <c r="M181" s="36"/>
      <c r="N181" s="36">
        <v>0</v>
      </c>
      <c r="O181" s="10">
        <v>0</v>
      </c>
      <c r="P181" s="10">
        <v>0</v>
      </c>
      <c r="Q181" s="10">
        <v>0</v>
      </c>
      <c r="R181" s="10">
        <v>0</v>
      </c>
      <c r="S181" s="11">
        <f>SUM(N181:R181)</f>
        <v>0</v>
      </c>
      <c r="T181" s="11">
        <f>K181-L181-M181-S181</f>
        <v>0</v>
      </c>
      <c r="U181" s="32"/>
    </row>
    <row r="182" spans="1:21" ht="16.5" customHeight="1">
      <c r="A182" s="8" t="s">
        <v>48</v>
      </c>
      <c r="B182" s="58"/>
      <c r="C182" s="58"/>
      <c r="D182" s="58"/>
      <c r="E182" s="58"/>
      <c r="F182" s="58"/>
      <c r="G182" s="62"/>
      <c r="H182" s="68"/>
      <c r="I182" s="68"/>
      <c r="J182" s="3" t="s">
        <v>10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1">
        <f>SUM(N182:R182)</f>
        <v>0</v>
      </c>
      <c r="T182" s="11">
        <f>K182-L182-M182-S182</f>
        <v>0</v>
      </c>
      <c r="U182" s="32"/>
    </row>
    <row r="183" spans="1:20" ht="16.5" customHeight="1">
      <c r="A183" s="8" t="s">
        <v>48</v>
      </c>
      <c r="B183" s="56">
        <v>88</v>
      </c>
      <c r="C183" s="56" t="s">
        <v>82</v>
      </c>
      <c r="D183" s="56">
        <v>43</v>
      </c>
      <c r="E183" s="56">
        <v>43</v>
      </c>
      <c r="F183" s="56">
        <v>47</v>
      </c>
      <c r="G183" s="71" t="s">
        <v>90</v>
      </c>
      <c r="H183" s="66">
        <v>2008</v>
      </c>
      <c r="I183" s="66">
        <v>2009</v>
      </c>
      <c r="J183" s="21" t="s">
        <v>8</v>
      </c>
      <c r="K183" s="9">
        <f>SUBTOTAL(9,K184:K186)</f>
        <v>457000</v>
      </c>
      <c r="L183" s="9">
        <f>SUBTOTAL(9,L184:L186)</f>
        <v>0</v>
      </c>
      <c r="M183" s="35">
        <f aca="true" t="shared" si="46" ref="M183:T183">SUBTOTAL(9,M184:M186)</f>
        <v>57000</v>
      </c>
      <c r="N183" s="9">
        <f t="shared" si="46"/>
        <v>400000</v>
      </c>
      <c r="O183" s="9">
        <f t="shared" si="46"/>
        <v>0</v>
      </c>
      <c r="P183" s="9">
        <f t="shared" si="46"/>
        <v>0</v>
      </c>
      <c r="Q183" s="9">
        <f t="shared" si="46"/>
        <v>0</v>
      </c>
      <c r="R183" s="9">
        <f t="shared" si="46"/>
        <v>0</v>
      </c>
      <c r="S183" s="9">
        <f t="shared" si="46"/>
        <v>400000</v>
      </c>
      <c r="T183" s="9">
        <f t="shared" si="46"/>
        <v>0</v>
      </c>
    </row>
    <row r="184" spans="1:21" ht="16.5" customHeight="1">
      <c r="A184" s="8" t="s">
        <v>48</v>
      </c>
      <c r="B184" s="57"/>
      <c r="C184" s="57"/>
      <c r="D184" s="57"/>
      <c r="E184" s="57"/>
      <c r="F184" s="57"/>
      <c r="G184" s="61"/>
      <c r="H184" s="67"/>
      <c r="I184" s="67"/>
      <c r="J184" s="21" t="s">
        <v>9</v>
      </c>
      <c r="K184" s="10">
        <v>457000</v>
      </c>
      <c r="L184" s="10">
        <v>0</v>
      </c>
      <c r="M184" s="36">
        <v>57000</v>
      </c>
      <c r="N184" s="10">
        <v>400000</v>
      </c>
      <c r="O184" s="10">
        <v>0</v>
      </c>
      <c r="P184" s="10"/>
      <c r="Q184" s="10">
        <v>0</v>
      </c>
      <c r="R184" s="10">
        <v>0</v>
      </c>
      <c r="S184" s="11">
        <f>SUM(N184:R184)</f>
        <v>400000</v>
      </c>
      <c r="T184" s="11">
        <f>K184-L184-M184-S184</f>
        <v>0</v>
      </c>
      <c r="U184" s="32"/>
    </row>
    <row r="185" spans="1:21" ht="16.5" customHeight="1">
      <c r="A185" s="8" t="s">
        <v>48</v>
      </c>
      <c r="B185" s="57"/>
      <c r="C185" s="57"/>
      <c r="D185" s="57"/>
      <c r="E185" s="57"/>
      <c r="F185" s="57"/>
      <c r="G185" s="61"/>
      <c r="H185" s="67"/>
      <c r="I185" s="67"/>
      <c r="J185" s="3" t="s">
        <v>36</v>
      </c>
      <c r="K185" s="10">
        <v>0</v>
      </c>
      <c r="L185" s="10">
        <v>0</v>
      </c>
      <c r="M185" s="36">
        <v>0</v>
      </c>
      <c r="N185" s="36">
        <v>0</v>
      </c>
      <c r="O185" s="10">
        <v>0</v>
      </c>
      <c r="P185" s="10">
        <v>0</v>
      </c>
      <c r="Q185" s="10">
        <v>0</v>
      </c>
      <c r="R185" s="10">
        <v>0</v>
      </c>
      <c r="S185" s="11">
        <f>SUM(N185:R185)</f>
        <v>0</v>
      </c>
      <c r="T185" s="11">
        <f>K185-L185-M185-S185</f>
        <v>0</v>
      </c>
      <c r="U185" s="32"/>
    </row>
    <row r="186" spans="1:21" ht="16.5" customHeight="1">
      <c r="A186" s="8" t="s">
        <v>48</v>
      </c>
      <c r="B186" s="58"/>
      <c r="C186" s="58"/>
      <c r="D186" s="58"/>
      <c r="E186" s="58"/>
      <c r="F186" s="58"/>
      <c r="G186" s="62"/>
      <c r="H186" s="68"/>
      <c r="I186" s="68"/>
      <c r="J186" s="3" t="s">
        <v>10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1">
        <f>SUM(N186:R186)</f>
        <v>0</v>
      </c>
      <c r="T186" s="11">
        <f>K186-L186-M186-S186</f>
        <v>0</v>
      </c>
      <c r="U186" s="32"/>
    </row>
    <row r="187" spans="1:20" ht="16.5" customHeight="1">
      <c r="A187" s="8" t="s">
        <v>48</v>
      </c>
      <c r="B187" s="56">
        <v>88</v>
      </c>
      <c r="C187" s="56" t="s">
        <v>82</v>
      </c>
      <c r="D187" s="56">
        <v>44</v>
      </c>
      <c r="E187" s="56">
        <v>44</v>
      </c>
      <c r="F187" s="56">
        <v>47</v>
      </c>
      <c r="G187" s="71" t="s">
        <v>86</v>
      </c>
      <c r="H187" s="66">
        <v>2008</v>
      </c>
      <c r="I187" s="66">
        <v>2010</v>
      </c>
      <c r="J187" s="21" t="s">
        <v>8</v>
      </c>
      <c r="K187" s="9">
        <f>SUBTOTAL(9,K188:K190)</f>
        <v>1000000</v>
      </c>
      <c r="L187" s="9">
        <f>SUBTOTAL(9,L188:L190)</f>
        <v>0</v>
      </c>
      <c r="M187" s="35">
        <f aca="true" t="shared" si="47" ref="M187:T187">SUBTOTAL(9,M188:M190)</f>
        <v>100000</v>
      </c>
      <c r="N187" s="9">
        <f t="shared" si="47"/>
        <v>0</v>
      </c>
      <c r="O187" s="9">
        <f t="shared" si="47"/>
        <v>900000</v>
      </c>
      <c r="P187" s="9">
        <f t="shared" si="47"/>
        <v>0</v>
      </c>
      <c r="Q187" s="9">
        <f t="shared" si="47"/>
        <v>0</v>
      </c>
      <c r="R187" s="9">
        <f t="shared" si="47"/>
        <v>0</v>
      </c>
      <c r="S187" s="9">
        <f t="shared" si="47"/>
        <v>900000</v>
      </c>
      <c r="T187" s="9">
        <f t="shared" si="47"/>
        <v>0</v>
      </c>
    </row>
    <row r="188" spans="1:21" ht="16.5" customHeight="1">
      <c r="A188" s="8" t="s">
        <v>48</v>
      </c>
      <c r="B188" s="57"/>
      <c r="C188" s="57"/>
      <c r="D188" s="57"/>
      <c r="E188" s="57"/>
      <c r="F188" s="57"/>
      <c r="G188" s="61"/>
      <c r="H188" s="67"/>
      <c r="I188" s="67"/>
      <c r="J188" s="21" t="s">
        <v>9</v>
      </c>
      <c r="K188" s="10">
        <v>150000</v>
      </c>
      <c r="L188" s="10">
        <v>0</v>
      </c>
      <c r="M188" s="36">
        <v>100000</v>
      </c>
      <c r="N188" s="10">
        <v>0</v>
      </c>
      <c r="O188" s="10">
        <v>900000</v>
      </c>
      <c r="P188" s="10">
        <f>-(P189)</f>
        <v>-850000</v>
      </c>
      <c r="Q188" s="10">
        <v>0</v>
      </c>
      <c r="R188" s="10">
        <v>0</v>
      </c>
      <c r="S188" s="11">
        <f>SUM(N188:R188)</f>
        <v>50000</v>
      </c>
      <c r="T188" s="11">
        <f>K188-L188-M188-S188</f>
        <v>0</v>
      </c>
      <c r="U188" s="32"/>
    </row>
    <row r="189" spans="1:21" ht="16.5" customHeight="1">
      <c r="A189" s="8" t="s">
        <v>48</v>
      </c>
      <c r="B189" s="57"/>
      <c r="C189" s="57"/>
      <c r="D189" s="57"/>
      <c r="E189" s="57"/>
      <c r="F189" s="57"/>
      <c r="G189" s="61"/>
      <c r="H189" s="67"/>
      <c r="I189" s="67"/>
      <c r="J189" s="3" t="s">
        <v>36</v>
      </c>
      <c r="K189" s="10">
        <v>850000</v>
      </c>
      <c r="L189" s="10">
        <v>0</v>
      </c>
      <c r="M189" s="36">
        <v>0</v>
      </c>
      <c r="N189" s="36">
        <v>0</v>
      </c>
      <c r="O189" s="10">
        <v>0</v>
      </c>
      <c r="P189" s="10">
        <v>850000</v>
      </c>
      <c r="Q189" s="10">
        <v>0</v>
      </c>
      <c r="R189" s="10">
        <v>0</v>
      </c>
      <c r="S189" s="11">
        <f>SUM(N189:R189)</f>
        <v>850000</v>
      </c>
      <c r="T189" s="11">
        <f>K189-L189-M189-S189</f>
        <v>0</v>
      </c>
      <c r="U189" s="32"/>
    </row>
    <row r="190" spans="1:21" ht="16.5" customHeight="1">
      <c r="A190" s="8" t="s">
        <v>48</v>
      </c>
      <c r="B190" s="58"/>
      <c r="C190" s="58"/>
      <c r="D190" s="58"/>
      <c r="E190" s="58"/>
      <c r="F190" s="58"/>
      <c r="G190" s="62"/>
      <c r="H190" s="68"/>
      <c r="I190" s="68"/>
      <c r="J190" s="3" t="s">
        <v>10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1">
        <f>SUM(N190:R190)</f>
        <v>0</v>
      </c>
      <c r="T190" s="11">
        <f>K190-L190-M190-S190</f>
        <v>0</v>
      </c>
      <c r="U190" s="32"/>
    </row>
    <row r="191" spans="1:20" ht="16.5" customHeight="1">
      <c r="A191" s="8" t="s">
        <v>48</v>
      </c>
      <c r="B191" s="56">
        <v>88</v>
      </c>
      <c r="C191" s="56">
        <v>50</v>
      </c>
      <c r="D191" s="56">
        <v>45</v>
      </c>
      <c r="E191" s="56">
        <v>45</v>
      </c>
      <c r="F191" s="56">
        <v>47</v>
      </c>
      <c r="G191" s="71" t="s">
        <v>72</v>
      </c>
      <c r="H191" s="66">
        <v>2007</v>
      </c>
      <c r="I191" s="66">
        <v>2009</v>
      </c>
      <c r="J191" s="21" t="s">
        <v>8</v>
      </c>
      <c r="K191" s="9">
        <f>SUBTOTAL(9,K192:K194)</f>
        <v>5000000</v>
      </c>
      <c r="L191" s="9">
        <f>SUBTOTAL(9,L192:L194)</f>
        <v>0</v>
      </c>
      <c r="M191" s="35">
        <f aca="true" t="shared" si="48" ref="M191:T191">SUBTOTAL(9,M192:M194)</f>
        <v>300000</v>
      </c>
      <c r="N191" s="9">
        <f t="shared" si="48"/>
        <v>4700000</v>
      </c>
      <c r="O191" s="9">
        <f t="shared" si="48"/>
        <v>0</v>
      </c>
      <c r="P191" s="9">
        <f t="shared" si="48"/>
        <v>0</v>
      </c>
      <c r="Q191" s="9">
        <f t="shared" si="48"/>
        <v>0</v>
      </c>
      <c r="R191" s="9">
        <f t="shared" si="48"/>
        <v>0</v>
      </c>
      <c r="S191" s="9">
        <f t="shared" si="48"/>
        <v>4700000</v>
      </c>
      <c r="T191" s="9">
        <f t="shared" si="48"/>
        <v>0</v>
      </c>
    </row>
    <row r="192" spans="1:21" ht="16.5" customHeight="1">
      <c r="A192" s="8" t="s">
        <v>48</v>
      </c>
      <c r="B192" s="57"/>
      <c r="C192" s="57"/>
      <c r="D192" s="57"/>
      <c r="E192" s="57"/>
      <c r="F192" s="57"/>
      <c r="G192" s="61"/>
      <c r="H192" s="67"/>
      <c r="I192" s="67"/>
      <c r="J192" s="21" t="s">
        <v>9</v>
      </c>
      <c r="K192" s="10">
        <v>750000</v>
      </c>
      <c r="L192" s="10">
        <v>0</v>
      </c>
      <c r="M192" s="36">
        <v>300000</v>
      </c>
      <c r="N192" s="10">
        <v>4700000</v>
      </c>
      <c r="O192" s="10">
        <f>(-O193)</f>
        <v>-4250000</v>
      </c>
      <c r="P192" s="10"/>
      <c r="Q192" s="10">
        <v>0</v>
      </c>
      <c r="R192" s="10">
        <v>0</v>
      </c>
      <c r="S192" s="11">
        <f>SUM(N192:R192)</f>
        <v>450000</v>
      </c>
      <c r="T192" s="11">
        <f>K192-L192-M192-S192</f>
        <v>0</v>
      </c>
      <c r="U192" s="32"/>
    </row>
    <row r="193" spans="1:21" ht="16.5" customHeight="1">
      <c r="A193" s="8" t="s">
        <v>48</v>
      </c>
      <c r="B193" s="57"/>
      <c r="C193" s="57"/>
      <c r="D193" s="57"/>
      <c r="E193" s="57"/>
      <c r="F193" s="57"/>
      <c r="G193" s="61"/>
      <c r="H193" s="67"/>
      <c r="I193" s="67"/>
      <c r="J193" s="3" t="s">
        <v>36</v>
      </c>
      <c r="K193" s="10">
        <v>4250000</v>
      </c>
      <c r="L193" s="10">
        <v>0</v>
      </c>
      <c r="M193" s="36"/>
      <c r="N193" s="36">
        <v>0</v>
      </c>
      <c r="O193" s="10">
        <v>4250000</v>
      </c>
      <c r="P193" s="10">
        <v>0</v>
      </c>
      <c r="Q193" s="10">
        <v>0</v>
      </c>
      <c r="R193" s="10">
        <v>0</v>
      </c>
      <c r="S193" s="11">
        <f>SUM(N193:R193)</f>
        <v>4250000</v>
      </c>
      <c r="T193" s="11">
        <f>K193-L193-M193-S193</f>
        <v>0</v>
      </c>
      <c r="U193" s="32"/>
    </row>
    <row r="194" spans="1:21" ht="16.5" customHeight="1">
      <c r="A194" s="8" t="s">
        <v>48</v>
      </c>
      <c r="B194" s="58"/>
      <c r="C194" s="58"/>
      <c r="D194" s="58"/>
      <c r="E194" s="58"/>
      <c r="F194" s="58"/>
      <c r="G194" s="62"/>
      <c r="H194" s="68"/>
      <c r="I194" s="68"/>
      <c r="J194" s="3" t="s">
        <v>10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1">
        <f>SUM(N194:R194)</f>
        <v>0</v>
      </c>
      <c r="T194" s="11">
        <f>K194-L194-M194-S194</f>
        <v>0</v>
      </c>
      <c r="U194" s="32"/>
    </row>
    <row r="195" spans="1:20" s="8" customFormat="1" ht="16.5" customHeight="1">
      <c r="A195" s="8" t="s">
        <v>48</v>
      </c>
      <c r="B195" s="56">
        <v>91</v>
      </c>
      <c r="C195" s="56">
        <v>55</v>
      </c>
      <c r="D195" s="56">
        <v>46</v>
      </c>
      <c r="E195" s="56">
        <v>46</v>
      </c>
      <c r="F195" s="56">
        <v>52</v>
      </c>
      <c r="G195" s="60" t="s">
        <v>91</v>
      </c>
      <c r="H195" s="66">
        <v>2008</v>
      </c>
      <c r="I195" s="66">
        <v>2009</v>
      </c>
      <c r="J195" s="21" t="s">
        <v>8</v>
      </c>
      <c r="K195" s="9">
        <f aca="true" t="shared" si="49" ref="K195:P195">SUBTOTAL(9,K196:K198)</f>
        <v>1150000</v>
      </c>
      <c r="L195" s="9">
        <f t="shared" si="49"/>
        <v>0</v>
      </c>
      <c r="M195" s="35">
        <f t="shared" si="49"/>
        <v>150000</v>
      </c>
      <c r="N195" s="9">
        <f t="shared" si="49"/>
        <v>1000000</v>
      </c>
      <c r="O195" s="9">
        <f t="shared" si="49"/>
        <v>0</v>
      </c>
      <c r="P195" s="9">
        <f t="shared" si="49"/>
        <v>0</v>
      </c>
      <c r="Q195" s="9">
        <f>SUBTOTAL(9,Q196:Q198)</f>
        <v>0</v>
      </c>
      <c r="R195" s="9">
        <f>SUBTOTAL(9,R196:R198)</f>
        <v>0</v>
      </c>
      <c r="S195" s="9">
        <f>SUBTOTAL(9,S196:S198)</f>
        <v>1000000</v>
      </c>
      <c r="T195" s="9">
        <f>SUBTOTAL(9,T196:T198)</f>
        <v>0</v>
      </c>
    </row>
    <row r="196" spans="1:20" s="8" customFormat="1" ht="16.5" customHeight="1">
      <c r="A196" s="8" t="s">
        <v>48</v>
      </c>
      <c r="B196" s="57"/>
      <c r="C196" s="57"/>
      <c r="D196" s="57"/>
      <c r="E196" s="57"/>
      <c r="F196" s="57"/>
      <c r="G196" s="61"/>
      <c r="H196" s="67"/>
      <c r="I196" s="67"/>
      <c r="J196" s="21" t="s">
        <v>9</v>
      </c>
      <c r="K196" s="10">
        <v>172500</v>
      </c>
      <c r="L196" s="10">
        <v>0</v>
      </c>
      <c r="M196" s="10">
        <v>150000</v>
      </c>
      <c r="N196" s="10">
        <v>1000000</v>
      </c>
      <c r="O196" s="10">
        <f>-(O197)</f>
        <v>-977500</v>
      </c>
      <c r="P196" s="10">
        <v>0</v>
      </c>
      <c r="Q196" s="10">
        <v>0</v>
      </c>
      <c r="R196" s="10">
        <v>0</v>
      </c>
      <c r="S196" s="11">
        <f>SUM(N196:R196)</f>
        <v>22500</v>
      </c>
      <c r="T196" s="11">
        <f>K196-L196-M196-S196</f>
        <v>0</v>
      </c>
    </row>
    <row r="197" spans="1:20" s="8" customFormat="1" ht="16.5" customHeight="1">
      <c r="A197" s="8" t="s">
        <v>48</v>
      </c>
      <c r="B197" s="57"/>
      <c r="C197" s="57"/>
      <c r="D197" s="57"/>
      <c r="E197" s="57"/>
      <c r="F197" s="57"/>
      <c r="G197" s="61"/>
      <c r="H197" s="67"/>
      <c r="I197" s="67"/>
      <c r="J197" s="3" t="s">
        <v>36</v>
      </c>
      <c r="K197" s="10">
        <v>977500</v>
      </c>
      <c r="L197" s="10">
        <v>0</v>
      </c>
      <c r="M197" s="10">
        <v>0</v>
      </c>
      <c r="N197" s="10">
        <v>0</v>
      </c>
      <c r="O197" s="10">
        <f>977500</f>
        <v>977500</v>
      </c>
      <c r="P197" s="10">
        <v>0</v>
      </c>
      <c r="Q197" s="10">
        <v>0</v>
      </c>
      <c r="R197" s="10"/>
      <c r="S197" s="11">
        <f>SUM(N197:R197)</f>
        <v>977500</v>
      </c>
      <c r="T197" s="11">
        <f>K197-L197-M197-S197</f>
        <v>0</v>
      </c>
    </row>
    <row r="198" spans="1:20" s="8" customFormat="1" ht="16.5" customHeight="1">
      <c r="A198" s="8" t="s">
        <v>48</v>
      </c>
      <c r="B198" s="58"/>
      <c r="C198" s="58"/>
      <c r="D198" s="58"/>
      <c r="E198" s="58"/>
      <c r="F198" s="58"/>
      <c r="G198" s="72"/>
      <c r="H198" s="68"/>
      <c r="I198" s="68"/>
      <c r="J198" s="3" t="s">
        <v>10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1">
        <f>SUM(N198:R198)</f>
        <v>0</v>
      </c>
      <c r="T198" s="11">
        <f>K198-L198-M198-S198</f>
        <v>0</v>
      </c>
    </row>
    <row r="199" spans="1:20" s="8" customFormat="1" ht="16.5" customHeight="1">
      <c r="A199" s="8" t="s">
        <v>48</v>
      </c>
      <c r="B199" s="56">
        <v>88</v>
      </c>
      <c r="C199" s="56">
        <v>52</v>
      </c>
      <c r="D199" s="56">
        <v>47</v>
      </c>
      <c r="E199" s="56">
        <v>47</v>
      </c>
      <c r="F199" s="56">
        <v>50</v>
      </c>
      <c r="G199" s="54" t="s">
        <v>61</v>
      </c>
      <c r="H199" s="66">
        <v>2009</v>
      </c>
      <c r="I199" s="66">
        <v>2010</v>
      </c>
      <c r="J199" s="21" t="s">
        <v>8</v>
      </c>
      <c r="K199" s="9">
        <f>SUBTOTAL(9,K200:K202)</f>
        <v>550000</v>
      </c>
      <c r="L199" s="9">
        <f>SUBTOTAL(9,L200:L202)</f>
        <v>0</v>
      </c>
      <c r="M199" s="35">
        <f aca="true" t="shared" si="50" ref="M199:T199">SUBTOTAL(9,M200:M202)</f>
        <v>0</v>
      </c>
      <c r="N199" s="9">
        <f t="shared" si="50"/>
        <v>50000</v>
      </c>
      <c r="O199" s="9">
        <f t="shared" si="50"/>
        <v>500000</v>
      </c>
      <c r="P199" s="9">
        <f t="shared" si="50"/>
        <v>0</v>
      </c>
      <c r="Q199" s="9">
        <f t="shared" si="50"/>
        <v>0</v>
      </c>
      <c r="R199" s="9">
        <f t="shared" si="50"/>
        <v>0</v>
      </c>
      <c r="S199" s="9">
        <f t="shared" si="50"/>
        <v>550000</v>
      </c>
      <c r="T199" s="9">
        <f t="shared" si="50"/>
        <v>0</v>
      </c>
    </row>
    <row r="200" spans="1:20" s="8" customFormat="1" ht="16.5" customHeight="1">
      <c r="A200" s="8" t="s">
        <v>48</v>
      </c>
      <c r="B200" s="57"/>
      <c r="C200" s="57"/>
      <c r="D200" s="57"/>
      <c r="E200" s="57"/>
      <c r="F200" s="57"/>
      <c r="G200" s="64"/>
      <c r="H200" s="67"/>
      <c r="I200" s="67"/>
      <c r="J200" s="21" t="s">
        <v>9</v>
      </c>
      <c r="K200" s="10">
        <v>550000</v>
      </c>
      <c r="L200" s="10">
        <v>0</v>
      </c>
      <c r="M200" s="10">
        <v>0</v>
      </c>
      <c r="N200" s="10">
        <v>50000</v>
      </c>
      <c r="O200" s="10">
        <v>500000</v>
      </c>
      <c r="P200" s="10">
        <v>0</v>
      </c>
      <c r="Q200" s="10">
        <v>0</v>
      </c>
      <c r="R200" s="10">
        <v>0</v>
      </c>
      <c r="S200" s="11">
        <f>SUM(N200:R200)</f>
        <v>550000</v>
      </c>
      <c r="T200" s="11">
        <f>K200-L200-M200-S200</f>
        <v>0</v>
      </c>
    </row>
    <row r="201" spans="1:20" s="8" customFormat="1" ht="16.5" customHeight="1">
      <c r="A201" s="8" t="s">
        <v>48</v>
      </c>
      <c r="B201" s="57"/>
      <c r="C201" s="57"/>
      <c r="D201" s="57"/>
      <c r="E201" s="57"/>
      <c r="F201" s="57"/>
      <c r="G201" s="64"/>
      <c r="H201" s="67"/>
      <c r="I201" s="67"/>
      <c r="J201" s="3" t="s">
        <v>36</v>
      </c>
      <c r="K201" s="10">
        <v>0</v>
      </c>
      <c r="L201" s="10">
        <v>0</v>
      </c>
      <c r="M201" s="10">
        <v>0</v>
      </c>
      <c r="N201" s="10"/>
      <c r="O201" s="10"/>
      <c r="P201" s="10"/>
      <c r="Q201" s="10">
        <v>0</v>
      </c>
      <c r="R201" s="10">
        <v>0</v>
      </c>
      <c r="S201" s="11">
        <f>SUM(N201:R201)</f>
        <v>0</v>
      </c>
      <c r="T201" s="11">
        <f>K201-L201-M201-S201</f>
        <v>0</v>
      </c>
    </row>
    <row r="202" spans="1:20" s="8" customFormat="1" ht="16.5" customHeight="1">
      <c r="A202" s="8" t="s">
        <v>48</v>
      </c>
      <c r="B202" s="58"/>
      <c r="C202" s="58"/>
      <c r="D202" s="58"/>
      <c r="E202" s="58"/>
      <c r="F202" s="58"/>
      <c r="G202" s="73"/>
      <c r="H202" s="68"/>
      <c r="I202" s="68"/>
      <c r="J202" s="3" t="s">
        <v>10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1">
        <f>SUM(N202:R202)</f>
        <v>0</v>
      </c>
      <c r="T202" s="11">
        <f>K202-L202-M202-S202</f>
        <v>0</v>
      </c>
    </row>
    <row r="203" spans="1:20" ht="16.5" customHeight="1">
      <c r="A203" s="8" t="s">
        <v>48</v>
      </c>
      <c r="B203" s="56">
        <v>93</v>
      </c>
      <c r="C203" s="56">
        <v>51</v>
      </c>
      <c r="D203" s="56">
        <v>48</v>
      </c>
      <c r="E203" s="56">
        <v>48</v>
      </c>
      <c r="F203" s="56">
        <v>49</v>
      </c>
      <c r="G203" s="63" t="s">
        <v>33</v>
      </c>
      <c r="H203" s="66">
        <v>2010</v>
      </c>
      <c r="I203" s="66">
        <v>2012</v>
      </c>
      <c r="J203" s="21" t="s">
        <v>8</v>
      </c>
      <c r="K203" s="9">
        <f aca="true" t="shared" si="51" ref="K203:T203">SUBTOTAL(9,K204:K206)</f>
        <v>7500000</v>
      </c>
      <c r="L203" s="9">
        <f t="shared" si="51"/>
        <v>0</v>
      </c>
      <c r="M203" s="35">
        <f t="shared" si="51"/>
        <v>0</v>
      </c>
      <c r="N203" s="9">
        <f t="shared" si="51"/>
        <v>0</v>
      </c>
      <c r="O203" s="9">
        <f t="shared" si="51"/>
        <v>500000</v>
      </c>
      <c r="P203" s="9">
        <f t="shared" si="51"/>
        <v>4000000</v>
      </c>
      <c r="Q203" s="9">
        <f t="shared" si="51"/>
        <v>3000000</v>
      </c>
      <c r="R203" s="9">
        <f t="shared" si="51"/>
        <v>0</v>
      </c>
      <c r="S203" s="9">
        <f t="shared" si="51"/>
        <v>7500000</v>
      </c>
      <c r="T203" s="9">
        <f t="shared" si="51"/>
        <v>0</v>
      </c>
    </row>
    <row r="204" spans="1:20" ht="16.5" customHeight="1">
      <c r="A204" s="8" t="s">
        <v>48</v>
      </c>
      <c r="B204" s="57"/>
      <c r="C204" s="57"/>
      <c r="D204" s="57"/>
      <c r="E204" s="57"/>
      <c r="F204" s="57"/>
      <c r="G204" s="64"/>
      <c r="H204" s="67"/>
      <c r="I204" s="67"/>
      <c r="J204" s="21" t="s">
        <v>9</v>
      </c>
      <c r="K204" s="10">
        <v>3000000</v>
      </c>
      <c r="L204" s="10">
        <v>0</v>
      </c>
      <c r="M204" s="10">
        <v>0</v>
      </c>
      <c r="N204" s="10">
        <v>0</v>
      </c>
      <c r="O204" s="10">
        <f>500000*100%</f>
        <v>500000</v>
      </c>
      <c r="P204" s="10">
        <v>3700000</v>
      </c>
      <c r="Q204" s="10">
        <v>600000</v>
      </c>
      <c r="R204" s="10">
        <f>(-R205)</f>
        <v>-1800000</v>
      </c>
      <c r="S204" s="11">
        <f>SUM(N204:R204)</f>
        <v>3000000</v>
      </c>
      <c r="T204" s="11">
        <f>K204-L204-M204-S204</f>
        <v>0</v>
      </c>
    </row>
    <row r="205" spans="1:20" ht="16.5" customHeight="1">
      <c r="A205" s="8" t="s">
        <v>48</v>
      </c>
      <c r="B205" s="57"/>
      <c r="C205" s="57"/>
      <c r="D205" s="57"/>
      <c r="E205" s="57"/>
      <c r="F205" s="57"/>
      <c r="G205" s="64"/>
      <c r="H205" s="67"/>
      <c r="I205" s="67"/>
      <c r="J205" s="3" t="s">
        <v>36</v>
      </c>
      <c r="K205" s="10">
        <v>4500000</v>
      </c>
      <c r="L205" s="10">
        <v>0</v>
      </c>
      <c r="M205" s="10">
        <v>0</v>
      </c>
      <c r="N205" s="10">
        <v>0</v>
      </c>
      <c r="O205" s="10"/>
      <c r="P205" s="10">
        <f>500000*60%</f>
        <v>300000</v>
      </c>
      <c r="Q205" s="10">
        <f>4000000*60%</f>
        <v>2400000</v>
      </c>
      <c r="R205" s="10">
        <f>3000000*60%</f>
        <v>1800000</v>
      </c>
      <c r="S205" s="11">
        <f>SUM(N205:R205)</f>
        <v>4500000</v>
      </c>
      <c r="T205" s="11">
        <f>K205-L205-M205-S205</f>
        <v>0</v>
      </c>
    </row>
    <row r="206" spans="1:20" ht="16.5" customHeight="1">
      <c r="A206" s="8" t="s">
        <v>48</v>
      </c>
      <c r="B206" s="58"/>
      <c r="C206" s="58"/>
      <c r="D206" s="58"/>
      <c r="E206" s="58"/>
      <c r="F206" s="58"/>
      <c r="G206" s="73"/>
      <c r="H206" s="68"/>
      <c r="I206" s="68"/>
      <c r="J206" s="3" t="s">
        <v>10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1">
        <f>SUM(N206:R206)</f>
        <v>0</v>
      </c>
      <c r="T206" s="11">
        <f>K206-L206-M206-S206</f>
        <v>0</v>
      </c>
    </row>
    <row r="207" spans="1:20" ht="16.5" customHeight="1">
      <c r="A207" s="8" t="s">
        <v>48</v>
      </c>
      <c r="B207" s="56">
        <v>94</v>
      </c>
      <c r="C207" s="56">
        <v>53</v>
      </c>
      <c r="D207" s="56">
        <v>49</v>
      </c>
      <c r="E207" s="56">
        <v>49</v>
      </c>
      <c r="F207" s="56">
        <v>51</v>
      </c>
      <c r="G207" s="54" t="s">
        <v>34</v>
      </c>
      <c r="H207" s="66">
        <v>2011</v>
      </c>
      <c r="I207" s="66">
        <v>2011</v>
      </c>
      <c r="J207" s="21" t="s">
        <v>8</v>
      </c>
      <c r="K207" s="9">
        <f>SUBTOTAL(9,K208:K210)</f>
        <v>500000</v>
      </c>
      <c r="L207" s="9">
        <f>SUBTOTAL(9,L208:L210)</f>
        <v>0</v>
      </c>
      <c r="M207" s="35">
        <f aca="true" t="shared" si="52" ref="M207:T207">SUBTOTAL(9,M208:M210)</f>
        <v>0</v>
      </c>
      <c r="N207" s="9">
        <f t="shared" si="52"/>
        <v>0</v>
      </c>
      <c r="O207" s="9">
        <f t="shared" si="52"/>
        <v>0</v>
      </c>
      <c r="P207" s="9">
        <f t="shared" si="52"/>
        <v>500000</v>
      </c>
      <c r="Q207" s="9">
        <f t="shared" si="52"/>
        <v>0</v>
      </c>
      <c r="R207" s="9">
        <f t="shared" si="52"/>
        <v>0</v>
      </c>
      <c r="S207" s="9">
        <f t="shared" si="52"/>
        <v>500000</v>
      </c>
      <c r="T207" s="9">
        <f t="shared" si="52"/>
        <v>0</v>
      </c>
    </row>
    <row r="208" spans="1:20" ht="16.5" customHeight="1">
      <c r="A208" s="8" t="s">
        <v>48</v>
      </c>
      <c r="B208" s="57"/>
      <c r="C208" s="57"/>
      <c r="D208" s="57"/>
      <c r="E208" s="57"/>
      <c r="F208" s="57"/>
      <c r="G208" s="64"/>
      <c r="H208" s="67"/>
      <c r="I208" s="67"/>
      <c r="J208" s="21" t="s">
        <v>9</v>
      </c>
      <c r="K208" s="10">
        <v>500000</v>
      </c>
      <c r="L208" s="10">
        <v>0</v>
      </c>
      <c r="M208" s="10">
        <v>0</v>
      </c>
      <c r="N208" s="10">
        <v>0</v>
      </c>
      <c r="O208" s="10">
        <v>0</v>
      </c>
      <c r="P208" s="10">
        <v>500000</v>
      </c>
      <c r="Q208" s="10">
        <v>0</v>
      </c>
      <c r="R208" s="10">
        <v>0</v>
      </c>
      <c r="S208" s="11">
        <f>SUM(N208:R208)</f>
        <v>500000</v>
      </c>
      <c r="T208" s="11">
        <f>K208-L208-M208-S208</f>
        <v>0</v>
      </c>
    </row>
    <row r="209" spans="1:20" ht="16.5" customHeight="1">
      <c r="A209" s="8" t="s">
        <v>48</v>
      </c>
      <c r="B209" s="57"/>
      <c r="C209" s="57"/>
      <c r="D209" s="57"/>
      <c r="E209" s="57"/>
      <c r="F209" s="57"/>
      <c r="G209" s="64"/>
      <c r="H209" s="67"/>
      <c r="I209" s="67"/>
      <c r="J209" s="3" t="s">
        <v>36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1">
        <f>SUM(N209:R209)</f>
        <v>0</v>
      </c>
      <c r="T209" s="11">
        <f>K209-L209-M209-S209</f>
        <v>0</v>
      </c>
    </row>
    <row r="210" spans="1:20" ht="16.5" customHeight="1">
      <c r="A210" s="8" t="s">
        <v>48</v>
      </c>
      <c r="B210" s="58"/>
      <c r="C210" s="58"/>
      <c r="D210" s="58"/>
      <c r="E210" s="58"/>
      <c r="F210" s="58"/>
      <c r="G210" s="65"/>
      <c r="H210" s="68"/>
      <c r="I210" s="68"/>
      <c r="J210" s="3" t="s">
        <v>10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1">
        <f>SUM(N210:R210)</f>
        <v>0</v>
      </c>
      <c r="T210" s="11">
        <f>K210-L210-M210-S210</f>
        <v>0</v>
      </c>
    </row>
    <row r="211" spans="1:20" s="8" customFormat="1" ht="16.5" customHeight="1">
      <c r="A211" s="8" t="s">
        <v>48</v>
      </c>
      <c r="B211" s="56">
        <v>91</v>
      </c>
      <c r="C211" s="56">
        <v>54</v>
      </c>
      <c r="D211" s="56">
        <v>50</v>
      </c>
      <c r="E211" s="56">
        <v>50</v>
      </c>
      <c r="F211" s="56">
        <v>52</v>
      </c>
      <c r="G211" s="60" t="s">
        <v>54</v>
      </c>
      <c r="H211" s="66">
        <v>2011</v>
      </c>
      <c r="I211" s="66">
        <v>2012</v>
      </c>
      <c r="J211" s="21" t="s">
        <v>8</v>
      </c>
      <c r="K211" s="9">
        <f aca="true" t="shared" si="53" ref="K211:P211">SUBTOTAL(9,K212:K214)</f>
        <v>1100000</v>
      </c>
      <c r="L211" s="9">
        <f t="shared" si="53"/>
        <v>0</v>
      </c>
      <c r="M211" s="35">
        <f t="shared" si="53"/>
        <v>0</v>
      </c>
      <c r="N211" s="9">
        <f t="shared" si="53"/>
        <v>0</v>
      </c>
      <c r="O211" s="9">
        <f t="shared" si="53"/>
        <v>0</v>
      </c>
      <c r="P211" s="9">
        <f t="shared" si="53"/>
        <v>100000</v>
      </c>
      <c r="Q211" s="9">
        <f>SUBTOTAL(9,Q212:Q214)</f>
        <v>1000000</v>
      </c>
      <c r="R211" s="9">
        <f>SUBTOTAL(9,R212:R214)</f>
        <v>0</v>
      </c>
      <c r="S211" s="9">
        <f>SUBTOTAL(9,S212:S214)</f>
        <v>1100000</v>
      </c>
      <c r="T211" s="9">
        <f>SUBTOTAL(9,T212:T214)</f>
        <v>0</v>
      </c>
    </row>
    <row r="212" spans="1:20" s="8" customFormat="1" ht="16.5" customHeight="1">
      <c r="A212" s="8" t="s">
        <v>48</v>
      </c>
      <c r="B212" s="57"/>
      <c r="C212" s="57"/>
      <c r="D212" s="57"/>
      <c r="E212" s="57"/>
      <c r="F212" s="57"/>
      <c r="G212" s="61"/>
      <c r="H212" s="67"/>
      <c r="I212" s="67"/>
      <c r="J212" s="21" t="s">
        <v>9</v>
      </c>
      <c r="K212" s="10">
        <v>1100000</v>
      </c>
      <c r="L212" s="10">
        <v>0</v>
      </c>
      <c r="M212" s="10">
        <v>0</v>
      </c>
      <c r="N212" s="10">
        <v>0</v>
      </c>
      <c r="O212" s="10">
        <v>0</v>
      </c>
      <c r="P212" s="10">
        <v>100000</v>
      </c>
      <c r="Q212" s="10">
        <v>1000000</v>
      </c>
      <c r="R212" s="10">
        <v>0</v>
      </c>
      <c r="S212" s="11">
        <f>SUM(N212:R212)</f>
        <v>1100000</v>
      </c>
      <c r="T212" s="11">
        <f>K212-L212-M212-S212</f>
        <v>0</v>
      </c>
    </row>
    <row r="213" spans="1:20" s="8" customFormat="1" ht="16.5" customHeight="1">
      <c r="A213" s="8" t="s">
        <v>48</v>
      </c>
      <c r="B213" s="57"/>
      <c r="C213" s="57"/>
      <c r="D213" s="57"/>
      <c r="E213" s="57"/>
      <c r="F213" s="57"/>
      <c r="G213" s="61"/>
      <c r="H213" s="67"/>
      <c r="I213" s="67"/>
      <c r="J213" s="3" t="s">
        <v>36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1">
        <f>SUM(N213:R213)</f>
        <v>0</v>
      </c>
      <c r="T213" s="11">
        <f>K213-L213-M213-S213</f>
        <v>0</v>
      </c>
    </row>
    <row r="214" spans="1:20" s="8" customFormat="1" ht="16.5" customHeight="1">
      <c r="A214" s="8" t="s">
        <v>48</v>
      </c>
      <c r="B214" s="58"/>
      <c r="C214" s="58"/>
      <c r="D214" s="58"/>
      <c r="E214" s="58"/>
      <c r="F214" s="58"/>
      <c r="G214" s="72"/>
      <c r="H214" s="68"/>
      <c r="I214" s="68"/>
      <c r="J214" s="3" t="s">
        <v>10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1">
        <f>SUM(N214:R214)</f>
        <v>0</v>
      </c>
      <c r="T214" s="11">
        <f>K214-L214-M214-S214</f>
        <v>0</v>
      </c>
    </row>
    <row r="215" spans="1:20" s="8" customFormat="1" ht="36" customHeight="1">
      <c r="A215" s="8" t="s">
        <v>49</v>
      </c>
      <c r="B215" s="30"/>
      <c r="C215" s="30"/>
      <c r="D215" s="30"/>
      <c r="E215" s="74" t="s">
        <v>101</v>
      </c>
      <c r="F215" s="75"/>
      <c r="G215" s="75"/>
      <c r="H215" s="75"/>
      <c r="I215" s="76"/>
      <c r="J215" s="15" t="s">
        <v>8</v>
      </c>
      <c r="K215" s="16">
        <f>(SUMIF($A$216:$A$227,$A$215,$K216:K$227))/2</f>
        <v>19600000</v>
      </c>
      <c r="L215" s="16">
        <f>(SUMIF($A$216:$A$227,$A$215,$L216:L$227))/2</f>
        <v>0</v>
      </c>
      <c r="M215" s="38">
        <f>(SUMIF($A$216:$A$227,$A$215,$M216:M$227))/2</f>
        <v>7332000</v>
      </c>
      <c r="N215" s="16">
        <f>(SUMIF($A$216:$A$227,$A$215,$N216:N$227))/2</f>
        <v>1700000</v>
      </c>
      <c r="O215" s="16">
        <f>(SUMIF($A$216:$A$227,$A$215,$O216:O$227))/2</f>
        <v>6600000</v>
      </c>
      <c r="P215" s="16">
        <f>(SUMIF($A$216:$A$227,$A$215,$P216:P$227))/2</f>
        <v>3768000</v>
      </c>
      <c r="Q215" s="16">
        <f>(SUMIF($A$216:$A$227,$A$215,$Q216:Q$227))/2</f>
        <v>100000</v>
      </c>
      <c r="R215" s="16">
        <f>(SUMIF($A$216:$A$227,$A$215,$R216:R$227))/2</f>
        <v>100000</v>
      </c>
      <c r="S215" s="16">
        <f>(SUMIF($A$216:$A$227,$A$215,$S216:S$227))/2</f>
        <v>12268000</v>
      </c>
      <c r="T215" s="16">
        <f>(SUMIF($A$216:$A$227,$A$215,$T216:T$227))/2</f>
        <v>0</v>
      </c>
    </row>
    <row r="216" spans="1:20" ht="16.5" customHeight="1">
      <c r="A216" s="8" t="s">
        <v>49</v>
      </c>
      <c r="B216" s="56">
        <v>96</v>
      </c>
      <c r="C216" s="56">
        <v>56</v>
      </c>
      <c r="D216" s="56">
        <v>51</v>
      </c>
      <c r="E216" s="56">
        <v>51</v>
      </c>
      <c r="F216" s="56">
        <v>53</v>
      </c>
      <c r="G216" s="71" t="s">
        <v>74</v>
      </c>
      <c r="H216" s="66">
        <v>2008</v>
      </c>
      <c r="I216" s="66">
        <v>2011</v>
      </c>
      <c r="J216" s="21" t="s">
        <v>8</v>
      </c>
      <c r="K216" s="9">
        <f>SUBTOTAL(9,K217:K219)</f>
        <v>18500000</v>
      </c>
      <c r="L216" s="9">
        <f>SUBTOTAL(9,L217:L219)</f>
        <v>0</v>
      </c>
      <c r="M216" s="35">
        <f aca="true" t="shared" si="54" ref="M216:T216">SUBTOTAL(9,M217:M219)</f>
        <v>7332000</v>
      </c>
      <c r="N216" s="9">
        <f t="shared" si="54"/>
        <v>1500000</v>
      </c>
      <c r="O216" s="9">
        <f t="shared" si="54"/>
        <v>6000000</v>
      </c>
      <c r="P216" s="9">
        <f t="shared" si="54"/>
        <v>3668000</v>
      </c>
      <c r="Q216" s="9">
        <f t="shared" si="54"/>
        <v>0</v>
      </c>
      <c r="R216" s="9">
        <f t="shared" si="54"/>
        <v>0</v>
      </c>
      <c r="S216" s="9">
        <f t="shared" si="54"/>
        <v>11168000</v>
      </c>
      <c r="T216" s="9">
        <f t="shared" si="54"/>
        <v>0</v>
      </c>
    </row>
    <row r="217" spans="1:20" ht="16.5" customHeight="1">
      <c r="A217" s="8" t="s">
        <v>49</v>
      </c>
      <c r="B217" s="57"/>
      <c r="C217" s="57"/>
      <c r="D217" s="57"/>
      <c r="E217" s="57"/>
      <c r="F217" s="57"/>
      <c r="G217" s="61"/>
      <c r="H217" s="67"/>
      <c r="I217" s="67"/>
      <c r="J217" s="21" t="s">
        <v>9</v>
      </c>
      <c r="K217" s="10">
        <v>2775000</v>
      </c>
      <c r="L217" s="10">
        <v>0</v>
      </c>
      <c r="M217" s="36">
        <v>7332000</v>
      </c>
      <c r="N217" s="10">
        <v>1500000</v>
      </c>
      <c r="O217" s="10">
        <v>6000000</v>
      </c>
      <c r="P217" s="10">
        <v>668000</v>
      </c>
      <c r="Q217" s="10">
        <f>-Q218</f>
        <v>-12725000</v>
      </c>
      <c r="R217" s="10">
        <v>0</v>
      </c>
      <c r="S217" s="11">
        <f>SUM(N217:R217)</f>
        <v>-4557000</v>
      </c>
      <c r="T217" s="11">
        <f>K217-L217-M217-S217</f>
        <v>0</v>
      </c>
    </row>
    <row r="218" spans="1:20" ht="16.5" customHeight="1">
      <c r="A218" s="8" t="s">
        <v>49</v>
      </c>
      <c r="B218" s="57"/>
      <c r="C218" s="57"/>
      <c r="D218" s="57"/>
      <c r="E218" s="57"/>
      <c r="F218" s="57"/>
      <c r="G218" s="61"/>
      <c r="H218" s="67"/>
      <c r="I218" s="67"/>
      <c r="J218" s="3" t="s">
        <v>36</v>
      </c>
      <c r="K218" s="10">
        <v>15725000</v>
      </c>
      <c r="L218" s="10">
        <v>0</v>
      </c>
      <c r="M218" s="10">
        <v>0</v>
      </c>
      <c r="N218" s="10"/>
      <c r="O218" s="10">
        <v>0</v>
      </c>
      <c r="P218" s="10">
        <v>3000000</v>
      </c>
      <c r="Q218" s="10">
        <v>12725000</v>
      </c>
      <c r="R218" s="10">
        <v>0</v>
      </c>
      <c r="S218" s="11">
        <f>SUM(N218:R218)</f>
        <v>15725000</v>
      </c>
      <c r="T218" s="11">
        <f>K218-L218-M218-S218</f>
        <v>0</v>
      </c>
    </row>
    <row r="219" spans="1:20" ht="16.5" customHeight="1">
      <c r="A219" s="8" t="s">
        <v>49</v>
      </c>
      <c r="B219" s="58"/>
      <c r="C219" s="58"/>
      <c r="D219" s="58"/>
      <c r="E219" s="58"/>
      <c r="F219" s="58"/>
      <c r="G219" s="62"/>
      <c r="H219" s="68"/>
      <c r="I219" s="68"/>
      <c r="J219" s="3" t="s">
        <v>10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1">
        <f>SUM(N219:R219)</f>
        <v>0</v>
      </c>
      <c r="T219" s="11">
        <f>K219-L219-M219-S219</f>
        <v>0</v>
      </c>
    </row>
    <row r="220" spans="1:20" ht="16.5" customHeight="1">
      <c r="A220" s="8" t="s">
        <v>49</v>
      </c>
      <c r="B220" s="57">
        <v>95</v>
      </c>
      <c r="C220" s="57">
        <v>57</v>
      </c>
      <c r="D220" s="57">
        <v>52</v>
      </c>
      <c r="E220" s="57">
        <v>52</v>
      </c>
      <c r="F220" s="56">
        <v>54</v>
      </c>
      <c r="G220" s="64" t="s">
        <v>40</v>
      </c>
      <c r="H220" s="67">
        <v>2009</v>
      </c>
      <c r="I220" s="67">
        <v>2010</v>
      </c>
      <c r="J220" s="21" t="s">
        <v>8</v>
      </c>
      <c r="K220" s="9">
        <f>SUBTOTAL(9,K221:K223)</f>
        <v>600000</v>
      </c>
      <c r="L220" s="9">
        <f>SUBTOTAL(9,L221:L223)</f>
        <v>0</v>
      </c>
      <c r="M220" s="35">
        <f aca="true" t="shared" si="55" ref="M220:T220">SUBTOTAL(9,M221:M223)</f>
        <v>0</v>
      </c>
      <c r="N220" s="9">
        <f t="shared" si="55"/>
        <v>100000</v>
      </c>
      <c r="O220" s="9">
        <f t="shared" si="55"/>
        <v>500000</v>
      </c>
      <c r="P220" s="9">
        <f t="shared" si="55"/>
        <v>0</v>
      </c>
      <c r="Q220" s="9">
        <f t="shared" si="55"/>
        <v>0</v>
      </c>
      <c r="R220" s="9">
        <f t="shared" si="55"/>
        <v>0</v>
      </c>
      <c r="S220" s="9">
        <f t="shared" si="55"/>
        <v>600000</v>
      </c>
      <c r="T220" s="9">
        <f t="shared" si="55"/>
        <v>0</v>
      </c>
    </row>
    <row r="221" spans="1:20" ht="16.5" customHeight="1">
      <c r="A221" s="8" t="s">
        <v>49</v>
      </c>
      <c r="B221" s="57"/>
      <c r="C221" s="57"/>
      <c r="D221" s="57"/>
      <c r="E221" s="57"/>
      <c r="F221" s="57"/>
      <c r="G221" s="64"/>
      <c r="H221" s="67"/>
      <c r="I221" s="67"/>
      <c r="J221" s="21" t="s">
        <v>9</v>
      </c>
      <c r="K221" s="10">
        <v>600000</v>
      </c>
      <c r="L221" s="10">
        <v>0</v>
      </c>
      <c r="M221" s="10">
        <v>0</v>
      </c>
      <c r="N221" s="10">
        <v>100000</v>
      </c>
      <c r="O221" s="10">
        <v>500000</v>
      </c>
      <c r="P221" s="10">
        <v>0</v>
      </c>
      <c r="Q221" s="10">
        <v>0</v>
      </c>
      <c r="R221" s="10">
        <v>0</v>
      </c>
      <c r="S221" s="11">
        <f>SUM(N221:R221)</f>
        <v>600000</v>
      </c>
      <c r="T221" s="11">
        <f>K221-L221-M221-S221</f>
        <v>0</v>
      </c>
    </row>
    <row r="222" spans="1:20" ht="16.5" customHeight="1">
      <c r="A222" s="8" t="s">
        <v>49</v>
      </c>
      <c r="B222" s="57"/>
      <c r="C222" s="57"/>
      <c r="D222" s="57"/>
      <c r="E222" s="57"/>
      <c r="F222" s="57"/>
      <c r="G222" s="64"/>
      <c r="H222" s="67"/>
      <c r="I222" s="67"/>
      <c r="J222" s="3" t="s">
        <v>36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1">
        <f>SUM(N222:R222)</f>
        <v>0</v>
      </c>
      <c r="T222" s="11">
        <f>K222-L222-M222-S222</f>
        <v>0</v>
      </c>
    </row>
    <row r="223" spans="1:20" ht="16.5" customHeight="1">
      <c r="A223" s="8" t="s">
        <v>49</v>
      </c>
      <c r="B223" s="58"/>
      <c r="C223" s="58"/>
      <c r="D223" s="58"/>
      <c r="E223" s="58"/>
      <c r="F223" s="58"/>
      <c r="G223" s="73"/>
      <c r="H223" s="68"/>
      <c r="I223" s="68"/>
      <c r="J223" s="3" t="s">
        <v>10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1">
        <f>SUM(N223:R223)</f>
        <v>0</v>
      </c>
      <c r="T223" s="11">
        <f>K223-L223-M223-S223</f>
        <v>0</v>
      </c>
    </row>
    <row r="224" spans="1:20" ht="16.5" customHeight="1">
      <c r="A224" s="8" t="s">
        <v>49</v>
      </c>
      <c r="B224" s="57">
        <v>95</v>
      </c>
      <c r="C224" s="57" t="s">
        <v>113</v>
      </c>
      <c r="D224" s="57" t="s">
        <v>113</v>
      </c>
      <c r="E224" s="57">
        <v>53</v>
      </c>
      <c r="F224" s="56">
        <v>54</v>
      </c>
      <c r="G224" s="64" t="s">
        <v>102</v>
      </c>
      <c r="H224" s="67"/>
      <c r="I224" s="67"/>
      <c r="J224" s="21" t="s">
        <v>8</v>
      </c>
      <c r="K224" s="9">
        <f>SUBTOTAL(9,K225:K227)</f>
        <v>500000</v>
      </c>
      <c r="L224" s="9">
        <f>SUBTOTAL(9,L225:L227)</f>
        <v>0</v>
      </c>
      <c r="M224" s="35">
        <f aca="true" t="shared" si="56" ref="M224:T224">SUBTOTAL(9,M225:M227)</f>
        <v>0</v>
      </c>
      <c r="N224" s="9">
        <f t="shared" si="56"/>
        <v>100000</v>
      </c>
      <c r="O224" s="9">
        <f t="shared" si="56"/>
        <v>100000</v>
      </c>
      <c r="P224" s="9">
        <f t="shared" si="56"/>
        <v>100000</v>
      </c>
      <c r="Q224" s="9">
        <f t="shared" si="56"/>
        <v>100000</v>
      </c>
      <c r="R224" s="9">
        <f t="shared" si="56"/>
        <v>100000</v>
      </c>
      <c r="S224" s="9">
        <f t="shared" si="56"/>
        <v>500000</v>
      </c>
      <c r="T224" s="9">
        <f t="shared" si="56"/>
        <v>0</v>
      </c>
    </row>
    <row r="225" spans="1:20" ht="16.5" customHeight="1">
      <c r="A225" s="8" t="s">
        <v>49</v>
      </c>
      <c r="B225" s="57"/>
      <c r="C225" s="57"/>
      <c r="D225" s="57"/>
      <c r="E225" s="57"/>
      <c r="F225" s="57"/>
      <c r="G225" s="64"/>
      <c r="H225" s="67"/>
      <c r="I225" s="67"/>
      <c r="J225" s="21" t="s">
        <v>9</v>
      </c>
      <c r="K225" s="10">
        <v>500000</v>
      </c>
      <c r="L225" s="10">
        <v>0</v>
      </c>
      <c r="M225" s="10">
        <v>0</v>
      </c>
      <c r="N225" s="10">
        <v>100000</v>
      </c>
      <c r="O225" s="10">
        <v>100000</v>
      </c>
      <c r="P225" s="10">
        <v>100000</v>
      </c>
      <c r="Q225" s="10">
        <v>100000</v>
      </c>
      <c r="R225" s="10">
        <v>100000</v>
      </c>
      <c r="S225" s="11">
        <f>SUM(N225:R225)</f>
        <v>500000</v>
      </c>
      <c r="T225" s="11">
        <f>K225-L225-M225-S225</f>
        <v>0</v>
      </c>
    </row>
    <row r="226" spans="1:20" ht="16.5" customHeight="1">
      <c r="A226" s="8" t="s">
        <v>49</v>
      </c>
      <c r="B226" s="57"/>
      <c r="C226" s="57"/>
      <c r="D226" s="57"/>
      <c r="E226" s="57"/>
      <c r="F226" s="57"/>
      <c r="G226" s="64"/>
      <c r="H226" s="67"/>
      <c r="I226" s="67"/>
      <c r="J226" s="3" t="s">
        <v>36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1">
        <f>SUM(N226:R226)</f>
        <v>0</v>
      </c>
      <c r="T226" s="11">
        <f>K226-L226-M226-S226</f>
        <v>0</v>
      </c>
    </row>
    <row r="227" spans="1:20" ht="16.5" customHeight="1">
      <c r="A227" s="8" t="s">
        <v>49</v>
      </c>
      <c r="B227" s="58"/>
      <c r="C227" s="58"/>
      <c r="D227" s="58"/>
      <c r="E227" s="58"/>
      <c r="F227" s="58"/>
      <c r="G227" s="73"/>
      <c r="H227" s="68"/>
      <c r="I227" s="68"/>
      <c r="J227" s="3" t="s">
        <v>10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1">
        <f>SUM(N227:R227)</f>
        <v>0</v>
      </c>
      <c r="T227" s="11">
        <f>K227-L227-M227-S227</f>
        <v>0</v>
      </c>
    </row>
    <row r="228" spans="1:20" s="8" customFormat="1" ht="36" customHeight="1">
      <c r="A228" s="8" t="s">
        <v>50</v>
      </c>
      <c r="B228" s="30"/>
      <c r="C228" s="30"/>
      <c r="D228" s="30"/>
      <c r="E228" s="74" t="s">
        <v>58</v>
      </c>
      <c r="F228" s="75"/>
      <c r="G228" s="75"/>
      <c r="H228" s="75"/>
      <c r="I228" s="76"/>
      <c r="J228" s="15" t="s">
        <v>8</v>
      </c>
      <c r="K228" s="16">
        <f>(SUMIF($A$229:$A$268,$A$228,$K229:K$268))/2</f>
        <v>10956734</v>
      </c>
      <c r="L228" s="16">
        <f>(SUMIF($A$229:$A$268,$A$228,$L229:L$268))/2</f>
        <v>131734</v>
      </c>
      <c r="M228" s="38">
        <f>(SUMIF($A$229:$A$268,$A$228,$M229:M$268))/2</f>
        <v>800000</v>
      </c>
      <c r="N228" s="16">
        <f>(SUMIF($A$229:$A$268,$A$228,$N229:N$268))/2</f>
        <v>3350000</v>
      </c>
      <c r="O228" s="16">
        <f>(SUMIF($A$229:$A$268,$A$228,$O229:O$268))/2</f>
        <v>4000000</v>
      </c>
      <c r="P228" s="16">
        <f>(SUMIF($A$229:$A$268,$A$228,$P229:P$268))/2</f>
        <v>300000</v>
      </c>
      <c r="Q228" s="16">
        <f>(SUMIF($A$229:$A$268,$A$228,$Q229:Q$268))/2</f>
        <v>405000</v>
      </c>
      <c r="R228" s="16">
        <f>(SUMIF($A$229:$A$268,$A$228,$R229:R$268))/2</f>
        <v>470000</v>
      </c>
      <c r="S228" s="16">
        <f>(SUMIF($A$229:$A$268,$A$228,$S229:S$268))/2</f>
        <v>8525000</v>
      </c>
      <c r="T228" s="16">
        <f>(SUMIF($A$229:$A$268,$A$228,$T229:T$268))/2</f>
        <v>1500000</v>
      </c>
    </row>
    <row r="229" spans="1:20" ht="16.5" customHeight="1">
      <c r="A229" s="8" t="s">
        <v>50</v>
      </c>
      <c r="B229" s="56">
        <v>103</v>
      </c>
      <c r="C229" s="56">
        <v>60</v>
      </c>
      <c r="D229" s="56">
        <v>53</v>
      </c>
      <c r="E229" s="56">
        <v>54</v>
      </c>
      <c r="F229" s="56">
        <v>58</v>
      </c>
      <c r="G229" s="63" t="s">
        <v>67</v>
      </c>
      <c r="H229" s="66">
        <v>2008</v>
      </c>
      <c r="I229" s="66">
        <v>2009</v>
      </c>
      <c r="J229" s="21" t="s">
        <v>8</v>
      </c>
      <c r="K229" s="9">
        <f>SUBTOTAL(9,K230:K232)</f>
        <v>200000</v>
      </c>
      <c r="L229" s="9">
        <f>SUBTOTAL(9,L230:L232)</f>
        <v>0</v>
      </c>
      <c r="M229" s="35">
        <f aca="true" t="shared" si="57" ref="M229:T229">SUBTOTAL(9,M230:M232)</f>
        <v>100000</v>
      </c>
      <c r="N229" s="9">
        <f t="shared" si="57"/>
        <v>100000</v>
      </c>
      <c r="O229" s="9">
        <f t="shared" si="57"/>
        <v>0</v>
      </c>
      <c r="P229" s="9">
        <f t="shared" si="57"/>
        <v>0</v>
      </c>
      <c r="Q229" s="9">
        <f t="shared" si="57"/>
        <v>0</v>
      </c>
      <c r="R229" s="9">
        <f t="shared" si="57"/>
        <v>0</v>
      </c>
      <c r="S229" s="9">
        <f t="shared" si="57"/>
        <v>100000</v>
      </c>
      <c r="T229" s="9">
        <f t="shared" si="57"/>
        <v>0</v>
      </c>
    </row>
    <row r="230" spans="1:20" ht="16.5" customHeight="1">
      <c r="A230" s="8" t="s">
        <v>50</v>
      </c>
      <c r="B230" s="57"/>
      <c r="C230" s="57"/>
      <c r="D230" s="57"/>
      <c r="E230" s="57"/>
      <c r="F230" s="57"/>
      <c r="G230" s="64"/>
      <c r="H230" s="67"/>
      <c r="I230" s="67"/>
      <c r="J230" s="21" t="s">
        <v>9</v>
      </c>
      <c r="K230" s="10">
        <v>200000</v>
      </c>
      <c r="L230" s="10">
        <v>0</v>
      </c>
      <c r="M230" s="36">
        <v>100000</v>
      </c>
      <c r="N230" s="10">
        <v>100000</v>
      </c>
      <c r="O230" s="10">
        <v>0</v>
      </c>
      <c r="P230" s="10">
        <v>0</v>
      </c>
      <c r="Q230" s="10">
        <v>0</v>
      </c>
      <c r="R230" s="10">
        <v>0</v>
      </c>
      <c r="S230" s="11">
        <f>SUM(N230:R230)</f>
        <v>100000</v>
      </c>
      <c r="T230" s="11">
        <f>K230-L230-M230-S230</f>
        <v>0</v>
      </c>
    </row>
    <row r="231" spans="1:20" ht="16.5" customHeight="1">
      <c r="A231" s="8" t="s">
        <v>50</v>
      </c>
      <c r="B231" s="57"/>
      <c r="C231" s="57"/>
      <c r="D231" s="57"/>
      <c r="E231" s="57"/>
      <c r="F231" s="57"/>
      <c r="G231" s="64"/>
      <c r="H231" s="67"/>
      <c r="I231" s="67"/>
      <c r="J231" s="3" t="s">
        <v>36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1">
        <f>SUM(N231:R231)</f>
        <v>0</v>
      </c>
      <c r="T231" s="11">
        <f>K231-L231-M231-S231</f>
        <v>0</v>
      </c>
    </row>
    <row r="232" spans="1:20" ht="16.5" customHeight="1">
      <c r="A232" s="8" t="s">
        <v>50</v>
      </c>
      <c r="B232" s="58"/>
      <c r="C232" s="58"/>
      <c r="D232" s="58"/>
      <c r="E232" s="58"/>
      <c r="F232" s="58"/>
      <c r="G232" s="65"/>
      <c r="H232" s="68"/>
      <c r="I232" s="68"/>
      <c r="J232" s="3" t="s">
        <v>10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1">
        <f>SUM(N232:R232)</f>
        <v>0</v>
      </c>
      <c r="T232" s="11">
        <f>K232-L232-M232-S232</f>
        <v>0</v>
      </c>
    </row>
    <row r="233" spans="1:20" ht="16.5" customHeight="1">
      <c r="A233" s="8" t="s">
        <v>50</v>
      </c>
      <c r="B233" s="56">
        <v>107</v>
      </c>
      <c r="C233" s="56">
        <v>61</v>
      </c>
      <c r="D233" s="56">
        <v>54</v>
      </c>
      <c r="E233" s="56">
        <v>55</v>
      </c>
      <c r="F233" s="56">
        <v>59</v>
      </c>
      <c r="G233" s="60" t="s">
        <v>96</v>
      </c>
      <c r="H233" s="66">
        <v>2008</v>
      </c>
      <c r="I233" s="66">
        <v>2009</v>
      </c>
      <c r="J233" s="21" t="s">
        <v>8</v>
      </c>
      <c r="K233" s="9">
        <f>SUBTOTAL(9,K234:K236)</f>
        <v>250000</v>
      </c>
      <c r="L233" s="9">
        <f>SUBTOTAL(9,L234:L236)</f>
        <v>0</v>
      </c>
      <c r="M233" s="35">
        <f aca="true" t="shared" si="58" ref="M233:T233">SUBTOTAL(9,M234:M236)</f>
        <v>50000</v>
      </c>
      <c r="N233" s="9">
        <f t="shared" si="58"/>
        <v>200000</v>
      </c>
      <c r="O233" s="9">
        <f t="shared" si="58"/>
        <v>0</v>
      </c>
      <c r="P233" s="9">
        <f t="shared" si="58"/>
        <v>0</v>
      </c>
      <c r="Q233" s="9">
        <f t="shared" si="58"/>
        <v>0</v>
      </c>
      <c r="R233" s="9">
        <f t="shared" si="58"/>
        <v>0</v>
      </c>
      <c r="S233" s="9">
        <f t="shared" si="58"/>
        <v>200000</v>
      </c>
      <c r="T233" s="9">
        <f t="shared" si="58"/>
        <v>0</v>
      </c>
    </row>
    <row r="234" spans="1:20" ht="16.5" customHeight="1">
      <c r="A234" s="8" t="s">
        <v>50</v>
      </c>
      <c r="B234" s="57"/>
      <c r="C234" s="57"/>
      <c r="D234" s="57"/>
      <c r="E234" s="57"/>
      <c r="F234" s="57"/>
      <c r="G234" s="61"/>
      <c r="H234" s="67"/>
      <c r="I234" s="67"/>
      <c r="J234" s="21" t="s">
        <v>9</v>
      </c>
      <c r="K234" s="10">
        <v>250000</v>
      </c>
      <c r="L234" s="10">
        <v>0</v>
      </c>
      <c r="M234" s="36">
        <v>50000</v>
      </c>
      <c r="N234" s="10">
        <v>200000</v>
      </c>
      <c r="O234" s="10">
        <v>0</v>
      </c>
      <c r="P234" s="10">
        <v>0</v>
      </c>
      <c r="Q234" s="10">
        <v>0</v>
      </c>
      <c r="R234" s="10">
        <v>0</v>
      </c>
      <c r="S234" s="11">
        <f>SUM(N234:R234)</f>
        <v>200000</v>
      </c>
      <c r="T234" s="11">
        <f>K234-L234-M234-S234</f>
        <v>0</v>
      </c>
    </row>
    <row r="235" spans="1:20" ht="16.5" customHeight="1">
      <c r="A235" s="8" t="s">
        <v>50</v>
      </c>
      <c r="B235" s="57"/>
      <c r="C235" s="57"/>
      <c r="D235" s="57"/>
      <c r="E235" s="57"/>
      <c r="F235" s="57"/>
      <c r="G235" s="61"/>
      <c r="H235" s="67"/>
      <c r="I235" s="67"/>
      <c r="J235" s="3" t="s">
        <v>36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1">
        <f>SUM(N235:R235)</f>
        <v>0</v>
      </c>
      <c r="T235" s="11">
        <f>K235-L235-M235-S235</f>
        <v>0</v>
      </c>
    </row>
    <row r="236" spans="1:20" ht="20.25" customHeight="1">
      <c r="A236" s="8" t="s">
        <v>50</v>
      </c>
      <c r="B236" s="58"/>
      <c r="C236" s="58"/>
      <c r="D236" s="58"/>
      <c r="E236" s="58"/>
      <c r="F236" s="58"/>
      <c r="G236" s="72"/>
      <c r="H236" s="68"/>
      <c r="I236" s="68"/>
      <c r="J236" s="3" t="s">
        <v>10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1">
        <f>SUM(N236:R236)</f>
        <v>0</v>
      </c>
      <c r="T236" s="11">
        <f>K236-L236-M236-S236</f>
        <v>0</v>
      </c>
    </row>
    <row r="237" spans="1:20" ht="16.5" customHeight="1">
      <c r="A237" s="8" t="s">
        <v>50</v>
      </c>
      <c r="B237" s="56">
        <v>98</v>
      </c>
      <c r="C237" s="56">
        <v>62</v>
      </c>
      <c r="D237" s="56">
        <v>55</v>
      </c>
      <c r="E237" s="56">
        <v>56</v>
      </c>
      <c r="F237" s="56">
        <v>60</v>
      </c>
      <c r="G237" s="60" t="s">
        <v>55</v>
      </c>
      <c r="H237" s="66">
        <v>2007</v>
      </c>
      <c r="I237" s="66">
        <v>2009</v>
      </c>
      <c r="J237" s="21" t="s">
        <v>8</v>
      </c>
      <c r="K237" s="9">
        <f>SUBTOTAL(9,K238:K240)</f>
        <v>562932</v>
      </c>
      <c r="L237" s="9">
        <f>SUBTOTAL(9,L238:L240)</f>
        <v>12932</v>
      </c>
      <c r="M237" s="35">
        <f aca="true" t="shared" si="59" ref="M237:T237">SUBTOTAL(9,M238:M240)</f>
        <v>50000</v>
      </c>
      <c r="N237" s="9">
        <f t="shared" si="59"/>
        <v>500000</v>
      </c>
      <c r="O237" s="9">
        <f t="shared" si="59"/>
        <v>0</v>
      </c>
      <c r="P237" s="9">
        <f t="shared" si="59"/>
        <v>0</v>
      </c>
      <c r="Q237" s="9">
        <f t="shared" si="59"/>
        <v>0</v>
      </c>
      <c r="R237" s="9">
        <f t="shared" si="59"/>
        <v>0</v>
      </c>
      <c r="S237" s="9">
        <f t="shared" si="59"/>
        <v>500000</v>
      </c>
      <c r="T237" s="9">
        <f t="shared" si="59"/>
        <v>0</v>
      </c>
    </row>
    <row r="238" spans="1:20" ht="16.5" customHeight="1">
      <c r="A238" s="8" t="s">
        <v>50</v>
      </c>
      <c r="B238" s="57"/>
      <c r="C238" s="57"/>
      <c r="D238" s="57"/>
      <c r="E238" s="57"/>
      <c r="F238" s="57"/>
      <c r="G238" s="61"/>
      <c r="H238" s="67"/>
      <c r="I238" s="67"/>
      <c r="J238" s="21" t="s">
        <v>9</v>
      </c>
      <c r="K238" s="10">
        <v>562932</v>
      </c>
      <c r="L238" s="10">
        <v>12932</v>
      </c>
      <c r="M238" s="36">
        <v>50000</v>
      </c>
      <c r="N238" s="10">
        <v>500000</v>
      </c>
      <c r="O238" s="10">
        <v>0</v>
      </c>
      <c r="P238" s="10">
        <v>0</v>
      </c>
      <c r="Q238" s="10">
        <v>0</v>
      </c>
      <c r="R238" s="10">
        <v>0</v>
      </c>
      <c r="S238" s="11">
        <f>SUM(N238:R238)</f>
        <v>500000</v>
      </c>
      <c r="T238" s="11">
        <f>K238-L238-M238-S238</f>
        <v>0</v>
      </c>
    </row>
    <row r="239" spans="1:20" ht="16.5" customHeight="1">
      <c r="A239" s="8" t="s">
        <v>50</v>
      </c>
      <c r="B239" s="57"/>
      <c r="C239" s="57"/>
      <c r="D239" s="57"/>
      <c r="E239" s="57"/>
      <c r="F239" s="57"/>
      <c r="G239" s="61"/>
      <c r="H239" s="67"/>
      <c r="I239" s="67"/>
      <c r="J239" s="3" t="s">
        <v>36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1">
        <f>SUM(N239:R239)</f>
        <v>0</v>
      </c>
      <c r="T239" s="11">
        <f>K239-L239-M239-S239</f>
        <v>0</v>
      </c>
    </row>
    <row r="240" spans="1:20" ht="16.5" customHeight="1">
      <c r="A240" s="8" t="s">
        <v>50</v>
      </c>
      <c r="B240" s="58"/>
      <c r="C240" s="58"/>
      <c r="D240" s="58"/>
      <c r="E240" s="58"/>
      <c r="F240" s="58"/>
      <c r="G240" s="72"/>
      <c r="H240" s="68"/>
      <c r="I240" s="68"/>
      <c r="J240" s="3" t="s">
        <v>10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1">
        <f>SUM(N240:R240)</f>
        <v>0</v>
      </c>
      <c r="T240" s="11">
        <f>K240-L240-M240-S240</f>
        <v>0</v>
      </c>
    </row>
    <row r="241" spans="1:20" ht="16.5" customHeight="1">
      <c r="A241" s="8" t="s">
        <v>50</v>
      </c>
      <c r="B241" s="56">
        <v>99</v>
      </c>
      <c r="C241" s="56">
        <v>63</v>
      </c>
      <c r="D241" s="56">
        <v>56</v>
      </c>
      <c r="E241" s="56">
        <v>57</v>
      </c>
      <c r="F241" s="56">
        <v>61</v>
      </c>
      <c r="G241" s="71" t="s">
        <v>103</v>
      </c>
      <c r="H241" s="66">
        <v>2006</v>
      </c>
      <c r="I241" s="66">
        <v>2010</v>
      </c>
      <c r="J241" s="21" t="s">
        <v>8</v>
      </c>
      <c r="K241" s="9">
        <f>SUBTOTAL(9,K242:K244)</f>
        <v>5168802</v>
      </c>
      <c r="L241" s="9">
        <f>SUBTOTAL(9,L242:L244)</f>
        <v>118802</v>
      </c>
      <c r="M241" s="35">
        <f aca="true" t="shared" si="60" ref="M241:T241">SUBTOTAL(9,M242:M244)</f>
        <v>600000</v>
      </c>
      <c r="N241" s="9">
        <f t="shared" si="60"/>
        <v>2000000</v>
      </c>
      <c r="O241" s="9">
        <f t="shared" si="60"/>
        <v>2450000</v>
      </c>
      <c r="P241" s="9">
        <f t="shared" si="60"/>
        <v>0</v>
      </c>
      <c r="Q241" s="9">
        <f t="shared" si="60"/>
        <v>0</v>
      </c>
      <c r="R241" s="9">
        <f t="shared" si="60"/>
        <v>0</v>
      </c>
      <c r="S241" s="9">
        <f t="shared" si="60"/>
        <v>4450000</v>
      </c>
      <c r="T241" s="9">
        <f t="shared" si="60"/>
        <v>0</v>
      </c>
    </row>
    <row r="242" spans="1:20" ht="16.5" customHeight="1">
      <c r="A242" s="8" t="s">
        <v>50</v>
      </c>
      <c r="B242" s="57"/>
      <c r="C242" s="57"/>
      <c r="D242" s="57"/>
      <c r="E242" s="57"/>
      <c r="F242" s="57"/>
      <c r="G242" s="61"/>
      <c r="H242" s="67"/>
      <c r="I242" s="67"/>
      <c r="J242" s="21" t="s">
        <v>9</v>
      </c>
      <c r="K242" s="10">
        <v>876302</v>
      </c>
      <c r="L242" s="10">
        <f>54074+64728</f>
        <v>118802</v>
      </c>
      <c r="M242" s="36">
        <v>600000</v>
      </c>
      <c r="N242" s="10">
        <v>2000000</v>
      </c>
      <c r="O242" s="10">
        <v>2450000</v>
      </c>
      <c r="P242" s="10">
        <f>(-P243)</f>
        <v>-4292500</v>
      </c>
      <c r="Q242" s="10">
        <v>0</v>
      </c>
      <c r="R242" s="10">
        <v>0</v>
      </c>
      <c r="S242" s="11">
        <f>SUM(N242:R242)</f>
        <v>157500</v>
      </c>
      <c r="T242" s="11">
        <f>K242-L242-M242-S242</f>
        <v>0</v>
      </c>
    </row>
    <row r="243" spans="1:20" ht="16.5" customHeight="1">
      <c r="A243" s="8" t="s">
        <v>50</v>
      </c>
      <c r="B243" s="57"/>
      <c r="C243" s="57"/>
      <c r="D243" s="57"/>
      <c r="E243" s="57"/>
      <c r="F243" s="57"/>
      <c r="G243" s="61"/>
      <c r="H243" s="67"/>
      <c r="I243" s="67"/>
      <c r="J243" s="3" t="s">
        <v>36</v>
      </c>
      <c r="K243" s="10">
        <v>4292500</v>
      </c>
      <c r="L243" s="10">
        <v>0</v>
      </c>
      <c r="M243" s="10">
        <v>0</v>
      </c>
      <c r="N243" s="10">
        <v>0</v>
      </c>
      <c r="O243" s="10"/>
      <c r="P243" s="10">
        <v>4292500</v>
      </c>
      <c r="Q243" s="10">
        <v>0</v>
      </c>
      <c r="R243" s="10">
        <v>0</v>
      </c>
      <c r="S243" s="11">
        <f>SUM(N243:R243)</f>
        <v>4292500</v>
      </c>
      <c r="T243" s="11">
        <f>K243-L243-M243-S243</f>
        <v>0</v>
      </c>
    </row>
    <row r="244" spans="1:20" ht="16.5" customHeight="1">
      <c r="A244" s="8" t="s">
        <v>50</v>
      </c>
      <c r="B244" s="58"/>
      <c r="C244" s="58"/>
      <c r="D244" s="58"/>
      <c r="E244" s="58"/>
      <c r="F244" s="58"/>
      <c r="G244" s="72"/>
      <c r="H244" s="68"/>
      <c r="I244" s="68"/>
      <c r="J244" s="3" t="s">
        <v>10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1">
        <f>SUM(N244:R244)</f>
        <v>0</v>
      </c>
      <c r="T244" s="11">
        <f>K244-L244-M244-S244</f>
        <v>0</v>
      </c>
    </row>
    <row r="245" spans="1:20" ht="16.5" customHeight="1">
      <c r="A245" s="8" t="s">
        <v>50</v>
      </c>
      <c r="B245" s="56">
        <v>97</v>
      </c>
      <c r="C245" s="56">
        <v>64</v>
      </c>
      <c r="D245" s="56">
        <v>57</v>
      </c>
      <c r="E245" s="56">
        <v>58</v>
      </c>
      <c r="F245" s="56">
        <v>57</v>
      </c>
      <c r="G245" s="63" t="s">
        <v>39</v>
      </c>
      <c r="H245" s="66">
        <v>2009</v>
      </c>
      <c r="I245" s="66">
        <v>2009</v>
      </c>
      <c r="J245" s="21" t="s">
        <v>8</v>
      </c>
      <c r="K245" s="9">
        <f>SUBTOTAL(9,K246:K248)</f>
        <v>300000</v>
      </c>
      <c r="L245" s="9">
        <f>SUBTOTAL(9,L246:L248)</f>
        <v>0</v>
      </c>
      <c r="M245" s="35">
        <f>SUBTOTAL(9,M246:M248)</f>
        <v>0</v>
      </c>
      <c r="N245" s="9">
        <f>SUBTOTAL(9,N246:N248)</f>
        <v>300000</v>
      </c>
      <c r="O245" s="9">
        <f aca="true" t="shared" si="61" ref="O245:T245">SUBTOTAL(9,O246:O248)</f>
        <v>0</v>
      </c>
      <c r="P245" s="9">
        <f t="shared" si="61"/>
        <v>0</v>
      </c>
      <c r="Q245" s="9">
        <f t="shared" si="61"/>
        <v>0</v>
      </c>
      <c r="R245" s="9">
        <f t="shared" si="61"/>
        <v>0</v>
      </c>
      <c r="S245" s="9">
        <f t="shared" si="61"/>
        <v>300000</v>
      </c>
      <c r="T245" s="9">
        <f t="shared" si="61"/>
        <v>0</v>
      </c>
    </row>
    <row r="246" spans="1:20" ht="16.5" customHeight="1">
      <c r="A246" s="8" t="s">
        <v>50</v>
      </c>
      <c r="B246" s="57"/>
      <c r="C246" s="57"/>
      <c r="D246" s="57"/>
      <c r="E246" s="57"/>
      <c r="F246" s="57"/>
      <c r="G246" s="64"/>
      <c r="H246" s="67"/>
      <c r="I246" s="67"/>
      <c r="J246" s="21" t="s">
        <v>9</v>
      </c>
      <c r="K246" s="10">
        <v>300000</v>
      </c>
      <c r="L246" s="10">
        <v>0</v>
      </c>
      <c r="M246" s="10">
        <v>0</v>
      </c>
      <c r="N246" s="10">
        <v>300000</v>
      </c>
      <c r="O246" s="10">
        <v>0</v>
      </c>
      <c r="P246" s="10">
        <v>0</v>
      </c>
      <c r="Q246" s="10">
        <v>0</v>
      </c>
      <c r="R246" s="10">
        <v>0</v>
      </c>
      <c r="S246" s="11">
        <f>SUM(N246:R246)</f>
        <v>300000</v>
      </c>
      <c r="T246" s="11">
        <f>K246-L246-M246-S246</f>
        <v>0</v>
      </c>
    </row>
    <row r="247" spans="1:20" ht="16.5" customHeight="1">
      <c r="A247" s="8" t="s">
        <v>50</v>
      </c>
      <c r="B247" s="57"/>
      <c r="C247" s="57"/>
      <c r="D247" s="57"/>
      <c r="E247" s="57"/>
      <c r="F247" s="57"/>
      <c r="G247" s="64"/>
      <c r="H247" s="67"/>
      <c r="I247" s="67"/>
      <c r="J247" s="3" t="s">
        <v>36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1">
        <f>SUM(N247:R247)</f>
        <v>0</v>
      </c>
      <c r="T247" s="11">
        <f>K247-L247-M247-S247</f>
        <v>0</v>
      </c>
    </row>
    <row r="248" spans="1:20" ht="16.5" customHeight="1">
      <c r="A248" s="8" t="s">
        <v>50</v>
      </c>
      <c r="B248" s="58"/>
      <c r="C248" s="58"/>
      <c r="D248" s="58"/>
      <c r="E248" s="58"/>
      <c r="F248" s="58"/>
      <c r="G248" s="65"/>
      <c r="H248" s="68"/>
      <c r="I248" s="68"/>
      <c r="J248" s="3" t="s">
        <v>10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1">
        <f>SUM(N248:R248)</f>
        <v>0</v>
      </c>
      <c r="T248" s="11">
        <f>K248-L248-M248-S248</f>
        <v>0</v>
      </c>
    </row>
    <row r="249" spans="1:20" ht="16.5" customHeight="1">
      <c r="A249" s="8" t="s">
        <v>50</v>
      </c>
      <c r="B249" s="56">
        <v>107</v>
      </c>
      <c r="C249" s="56" t="s">
        <v>82</v>
      </c>
      <c r="D249" s="56">
        <v>58</v>
      </c>
      <c r="E249" s="56">
        <v>59</v>
      </c>
      <c r="F249" s="56">
        <v>59</v>
      </c>
      <c r="G249" s="71" t="s">
        <v>84</v>
      </c>
      <c r="H249" s="66">
        <v>2009</v>
      </c>
      <c r="I249" s="66">
        <v>2010</v>
      </c>
      <c r="J249" s="21" t="s">
        <v>8</v>
      </c>
      <c r="K249" s="9">
        <f aca="true" t="shared" si="62" ref="K249:T249">SUBTOTAL(9,K250:K252)</f>
        <v>400000</v>
      </c>
      <c r="L249" s="9">
        <f t="shared" si="62"/>
        <v>0</v>
      </c>
      <c r="M249" s="35">
        <f t="shared" si="62"/>
        <v>0</v>
      </c>
      <c r="N249" s="9">
        <f t="shared" si="62"/>
        <v>50000</v>
      </c>
      <c r="O249" s="9">
        <f t="shared" si="62"/>
        <v>350000</v>
      </c>
      <c r="P249" s="9">
        <f t="shared" si="62"/>
        <v>0</v>
      </c>
      <c r="Q249" s="9">
        <f t="shared" si="62"/>
        <v>0</v>
      </c>
      <c r="R249" s="9">
        <f t="shared" si="62"/>
        <v>0</v>
      </c>
      <c r="S249" s="9">
        <f t="shared" si="62"/>
        <v>400000</v>
      </c>
      <c r="T249" s="9">
        <f t="shared" si="62"/>
        <v>0</v>
      </c>
    </row>
    <row r="250" spans="1:20" ht="16.5" customHeight="1">
      <c r="A250" s="8" t="s">
        <v>50</v>
      </c>
      <c r="B250" s="57"/>
      <c r="C250" s="57"/>
      <c r="D250" s="57"/>
      <c r="E250" s="57"/>
      <c r="F250" s="57"/>
      <c r="G250" s="61"/>
      <c r="H250" s="67"/>
      <c r="I250" s="67"/>
      <c r="J250" s="21" t="s">
        <v>9</v>
      </c>
      <c r="K250" s="10">
        <v>400000</v>
      </c>
      <c r="L250" s="10">
        <v>0</v>
      </c>
      <c r="M250" s="10">
        <v>0</v>
      </c>
      <c r="N250" s="36">
        <v>50000</v>
      </c>
      <c r="O250" s="10">
        <v>350000</v>
      </c>
      <c r="P250" s="10">
        <v>0</v>
      </c>
      <c r="Q250" s="10">
        <v>0</v>
      </c>
      <c r="R250" s="10">
        <v>0</v>
      </c>
      <c r="S250" s="11">
        <f>SUM(N250:R250)</f>
        <v>400000</v>
      </c>
      <c r="T250" s="11">
        <f>K250-L250-M250-S250</f>
        <v>0</v>
      </c>
    </row>
    <row r="251" spans="1:20" ht="16.5" customHeight="1">
      <c r="A251" s="8" t="s">
        <v>50</v>
      </c>
      <c r="B251" s="57"/>
      <c r="C251" s="57"/>
      <c r="D251" s="57"/>
      <c r="E251" s="57"/>
      <c r="F251" s="57"/>
      <c r="G251" s="61"/>
      <c r="H251" s="67"/>
      <c r="I251" s="67"/>
      <c r="J251" s="3" t="s">
        <v>36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1">
        <f>SUM(N251:R251)</f>
        <v>0</v>
      </c>
      <c r="T251" s="11">
        <f>K251-L251-M251-S251</f>
        <v>0</v>
      </c>
    </row>
    <row r="252" spans="1:20" ht="20.25" customHeight="1">
      <c r="A252" s="8" t="s">
        <v>50</v>
      </c>
      <c r="B252" s="58"/>
      <c r="C252" s="58"/>
      <c r="D252" s="58"/>
      <c r="E252" s="58"/>
      <c r="F252" s="58"/>
      <c r="G252" s="72"/>
      <c r="H252" s="68"/>
      <c r="I252" s="68"/>
      <c r="J252" s="3" t="s">
        <v>10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1">
        <f>SUM(N252:R252)</f>
        <v>0</v>
      </c>
      <c r="T252" s="11">
        <f>K252-L252-M252-S252</f>
        <v>0</v>
      </c>
    </row>
    <row r="253" spans="1:20" ht="16.5" customHeight="1">
      <c r="A253" s="8" t="s">
        <v>50</v>
      </c>
      <c r="B253" s="56">
        <v>104</v>
      </c>
      <c r="C253" s="56">
        <v>66</v>
      </c>
      <c r="D253" s="56">
        <v>59</v>
      </c>
      <c r="E253" s="56">
        <v>60</v>
      </c>
      <c r="F253" s="56">
        <v>63</v>
      </c>
      <c r="G253" s="60" t="s">
        <v>104</v>
      </c>
      <c r="H253" s="66">
        <v>2009</v>
      </c>
      <c r="I253" s="66">
        <v>2010</v>
      </c>
      <c r="J253" s="21" t="s">
        <v>8</v>
      </c>
      <c r="K253" s="9">
        <f aca="true" t="shared" si="63" ref="K253:T253">SUBTOTAL(9,K254:K256)</f>
        <v>1000000</v>
      </c>
      <c r="L253" s="9">
        <f t="shared" si="63"/>
        <v>0</v>
      </c>
      <c r="M253" s="35">
        <f t="shared" si="63"/>
        <v>0</v>
      </c>
      <c r="N253" s="9">
        <f t="shared" si="63"/>
        <v>100000</v>
      </c>
      <c r="O253" s="9">
        <f t="shared" si="63"/>
        <v>900000</v>
      </c>
      <c r="P253" s="9">
        <f t="shared" si="63"/>
        <v>0</v>
      </c>
      <c r="Q253" s="9">
        <f t="shared" si="63"/>
        <v>0</v>
      </c>
      <c r="R253" s="9">
        <f t="shared" si="63"/>
        <v>0</v>
      </c>
      <c r="S253" s="9">
        <f t="shared" si="63"/>
        <v>1000000</v>
      </c>
      <c r="T253" s="9">
        <f t="shared" si="63"/>
        <v>0</v>
      </c>
    </row>
    <row r="254" spans="1:20" ht="16.5" customHeight="1">
      <c r="A254" s="8" t="s">
        <v>50</v>
      </c>
      <c r="B254" s="57"/>
      <c r="C254" s="57"/>
      <c r="D254" s="57"/>
      <c r="E254" s="57"/>
      <c r="F254" s="57"/>
      <c r="G254" s="61"/>
      <c r="H254" s="67"/>
      <c r="I254" s="67"/>
      <c r="J254" s="21" t="s">
        <v>9</v>
      </c>
      <c r="K254" s="10">
        <v>150000</v>
      </c>
      <c r="L254" s="10">
        <v>0</v>
      </c>
      <c r="M254" s="10">
        <v>0</v>
      </c>
      <c r="N254" s="10">
        <v>100000</v>
      </c>
      <c r="O254" s="10">
        <v>900000</v>
      </c>
      <c r="P254" s="10">
        <f>(-P255)</f>
        <v>-850000</v>
      </c>
      <c r="Q254" s="10">
        <v>0</v>
      </c>
      <c r="R254" s="10">
        <v>0</v>
      </c>
      <c r="S254" s="11">
        <f>SUM(N254:R254)</f>
        <v>150000</v>
      </c>
      <c r="T254" s="11">
        <f>K254-L254-M254-S254</f>
        <v>0</v>
      </c>
    </row>
    <row r="255" spans="1:20" ht="16.5" customHeight="1">
      <c r="A255" s="8" t="s">
        <v>50</v>
      </c>
      <c r="B255" s="57"/>
      <c r="C255" s="57"/>
      <c r="D255" s="57"/>
      <c r="E255" s="57"/>
      <c r="F255" s="57"/>
      <c r="G255" s="61"/>
      <c r="H255" s="67"/>
      <c r="I255" s="67"/>
      <c r="J255" s="3" t="s">
        <v>36</v>
      </c>
      <c r="K255" s="10">
        <v>850000</v>
      </c>
      <c r="L255" s="10">
        <v>0</v>
      </c>
      <c r="M255" s="10">
        <v>0</v>
      </c>
      <c r="N255" s="10">
        <v>0</v>
      </c>
      <c r="O255" s="10">
        <v>0</v>
      </c>
      <c r="P255" s="10">
        <v>850000</v>
      </c>
      <c r="Q255" s="10">
        <v>0</v>
      </c>
      <c r="R255" s="10">
        <v>0</v>
      </c>
      <c r="S255" s="11">
        <f>SUM(N255:R255)</f>
        <v>850000</v>
      </c>
      <c r="T255" s="11">
        <f>K255-L255-M255-S255</f>
        <v>0</v>
      </c>
    </row>
    <row r="256" spans="1:20" ht="16.5" customHeight="1">
      <c r="A256" s="8" t="s">
        <v>50</v>
      </c>
      <c r="B256" s="58"/>
      <c r="C256" s="58"/>
      <c r="D256" s="58"/>
      <c r="E256" s="58"/>
      <c r="F256" s="58"/>
      <c r="G256" s="62"/>
      <c r="H256" s="68"/>
      <c r="I256" s="68"/>
      <c r="J256" s="3" t="s">
        <v>10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1">
        <f>SUM(N256:R256)</f>
        <v>0</v>
      </c>
      <c r="T256" s="11">
        <f>K256-L256-M256-S256</f>
        <v>0</v>
      </c>
    </row>
    <row r="257" spans="1:20" ht="16.5" customHeight="1">
      <c r="A257" s="8" t="s">
        <v>50</v>
      </c>
      <c r="B257" s="56">
        <v>100</v>
      </c>
      <c r="C257" s="56">
        <v>65</v>
      </c>
      <c r="D257" s="56">
        <v>60</v>
      </c>
      <c r="E257" s="56">
        <v>61</v>
      </c>
      <c r="F257" s="56">
        <v>62</v>
      </c>
      <c r="G257" s="60" t="s">
        <v>70</v>
      </c>
      <c r="H257" s="66">
        <v>2009</v>
      </c>
      <c r="I257" s="66" t="s">
        <v>63</v>
      </c>
      <c r="J257" s="21" t="s">
        <v>8</v>
      </c>
      <c r="K257" s="9">
        <f>SUBTOTAL(9,K258:K260)</f>
        <v>2800000</v>
      </c>
      <c r="L257" s="9">
        <f>SUBTOTAL(9,L258:L260)</f>
        <v>0</v>
      </c>
      <c r="M257" s="35">
        <f aca="true" t="shared" si="64" ref="M257:T257">SUBTOTAL(9,M258:M260)</f>
        <v>0</v>
      </c>
      <c r="N257" s="9">
        <f t="shared" si="64"/>
        <v>100000</v>
      </c>
      <c r="O257" s="9">
        <f t="shared" si="64"/>
        <v>300000</v>
      </c>
      <c r="P257" s="9">
        <f t="shared" si="64"/>
        <v>300000</v>
      </c>
      <c r="Q257" s="9">
        <f t="shared" si="64"/>
        <v>300000</v>
      </c>
      <c r="R257" s="9">
        <f t="shared" si="64"/>
        <v>300000</v>
      </c>
      <c r="S257" s="9">
        <f t="shared" si="64"/>
        <v>1300000</v>
      </c>
      <c r="T257" s="9">
        <f t="shared" si="64"/>
        <v>1500000</v>
      </c>
    </row>
    <row r="258" spans="1:20" ht="16.5" customHeight="1">
      <c r="A258" s="8" t="s">
        <v>50</v>
      </c>
      <c r="B258" s="57"/>
      <c r="C258" s="57"/>
      <c r="D258" s="57"/>
      <c r="E258" s="57"/>
      <c r="F258" s="57"/>
      <c r="G258" s="61"/>
      <c r="H258" s="67"/>
      <c r="I258" s="67"/>
      <c r="J258" s="21" t="s">
        <v>9</v>
      </c>
      <c r="K258" s="10">
        <v>2800000</v>
      </c>
      <c r="L258" s="10">
        <v>0</v>
      </c>
      <c r="M258" s="10">
        <v>0</v>
      </c>
      <c r="N258" s="10">
        <v>100000</v>
      </c>
      <c r="O258" s="10">
        <v>300000</v>
      </c>
      <c r="P258" s="10">
        <v>300000</v>
      </c>
      <c r="Q258" s="10">
        <v>300000</v>
      </c>
      <c r="R258" s="10">
        <v>300000</v>
      </c>
      <c r="S258" s="11">
        <f>SUM(N258:R258)</f>
        <v>1300000</v>
      </c>
      <c r="T258" s="11">
        <f>K258-L258-M258-S258</f>
        <v>1500000</v>
      </c>
    </row>
    <row r="259" spans="1:20" ht="16.5" customHeight="1">
      <c r="A259" s="8" t="s">
        <v>50</v>
      </c>
      <c r="B259" s="57"/>
      <c r="C259" s="57"/>
      <c r="D259" s="57"/>
      <c r="E259" s="57"/>
      <c r="F259" s="57"/>
      <c r="G259" s="61"/>
      <c r="H259" s="67"/>
      <c r="I259" s="67"/>
      <c r="J259" s="3" t="s">
        <v>36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1">
        <f>SUM(N259:R259)</f>
        <v>0</v>
      </c>
      <c r="T259" s="11">
        <f>K259-L259-M259-S259</f>
        <v>0</v>
      </c>
    </row>
    <row r="260" spans="1:20" ht="16.5" customHeight="1">
      <c r="A260" s="8" t="s">
        <v>50</v>
      </c>
      <c r="B260" s="58"/>
      <c r="C260" s="58"/>
      <c r="D260" s="58"/>
      <c r="E260" s="58"/>
      <c r="F260" s="58"/>
      <c r="G260" s="72"/>
      <c r="H260" s="68"/>
      <c r="I260" s="68"/>
      <c r="J260" s="3" t="s">
        <v>10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1">
        <f>SUM(N260:R260)</f>
        <v>0</v>
      </c>
      <c r="T260" s="11">
        <f>K260-L260-M260-S260</f>
        <v>0</v>
      </c>
    </row>
    <row r="261" spans="1:20" ht="16.5" customHeight="1">
      <c r="A261" s="8" t="s">
        <v>50</v>
      </c>
      <c r="B261" s="56">
        <v>108</v>
      </c>
      <c r="C261" s="56">
        <v>67</v>
      </c>
      <c r="D261" s="56">
        <v>61</v>
      </c>
      <c r="E261" s="56">
        <v>62</v>
      </c>
      <c r="F261" s="56">
        <v>64</v>
      </c>
      <c r="G261" s="54" t="s">
        <v>41</v>
      </c>
      <c r="H261" s="66">
        <v>2012</v>
      </c>
      <c r="I261" s="66">
        <v>2013</v>
      </c>
      <c r="J261" s="21" t="s">
        <v>8</v>
      </c>
      <c r="K261" s="9">
        <f>SUBTOTAL(9,K262:K264)</f>
        <v>75000</v>
      </c>
      <c r="L261" s="9">
        <f>SUBTOTAL(9,L262:L264)</f>
        <v>0</v>
      </c>
      <c r="M261" s="35">
        <f aca="true" t="shared" si="65" ref="M261:T261">SUBTOTAL(9,M262:M264)</f>
        <v>0</v>
      </c>
      <c r="N261" s="9">
        <f t="shared" si="65"/>
        <v>0</v>
      </c>
      <c r="O261" s="9">
        <f t="shared" si="65"/>
        <v>0</v>
      </c>
      <c r="P261" s="9">
        <f t="shared" si="65"/>
        <v>0</v>
      </c>
      <c r="Q261" s="9">
        <f t="shared" si="65"/>
        <v>5000</v>
      </c>
      <c r="R261" s="9">
        <f t="shared" si="65"/>
        <v>70000</v>
      </c>
      <c r="S261" s="9">
        <f t="shared" si="65"/>
        <v>75000</v>
      </c>
      <c r="T261" s="9">
        <f t="shared" si="65"/>
        <v>0</v>
      </c>
    </row>
    <row r="262" spans="1:20" ht="16.5" customHeight="1">
      <c r="A262" s="8" t="s">
        <v>50</v>
      </c>
      <c r="B262" s="57"/>
      <c r="C262" s="57"/>
      <c r="D262" s="57"/>
      <c r="E262" s="57"/>
      <c r="F262" s="57"/>
      <c r="G262" s="64"/>
      <c r="H262" s="67"/>
      <c r="I262" s="67"/>
      <c r="J262" s="21" t="s">
        <v>9</v>
      </c>
      <c r="K262" s="10">
        <v>30000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f>5000*100%</f>
        <v>5000</v>
      </c>
      <c r="R262" s="10">
        <v>67000</v>
      </c>
      <c r="S262" s="11">
        <f>SUM(N262:R262)</f>
        <v>72000</v>
      </c>
      <c r="T262" s="11">
        <f>K262-L262-M262-S262</f>
        <v>-42000</v>
      </c>
    </row>
    <row r="263" spans="1:20" ht="16.5" customHeight="1">
      <c r="A263" s="8" t="s">
        <v>50</v>
      </c>
      <c r="B263" s="57"/>
      <c r="C263" s="57"/>
      <c r="D263" s="57"/>
      <c r="E263" s="57"/>
      <c r="F263" s="57"/>
      <c r="G263" s="64"/>
      <c r="H263" s="67"/>
      <c r="I263" s="67"/>
      <c r="J263" s="3" t="s">
        <v>36</v>
      </c>
      <c r="K263" s="10">
        <v>45000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/>
      <c r="R263" s="10">
        <f>5000*60%</f>
        <v>3000</v>
      </c>
      <c r="S263" s="11">
        <f>SUM(N263:R263)</f>
        <v>3000</v>
      </c>
      <c r="T263" s="11">
        <f>K263-L263-M263-S263</f>
        <v>42000</v>
      </c>
    </row>
    <row r="264" spans="1:20" ht="16.5" customHeight="1">
      <c r="A264" s="8" t="s">
        <v>50</v>
      </c>
      <c r="B264" s="58"/>
      <c r="C264" s="58"/>
      <c r="D264" s="58"/>
      <c r="E264" s="58"/>
      <c r="F264" s="58"/>
      <c r="G264" s="73"/>
      <c r="H264" s="68"/>
      <c r="I264" s="68"/>
      <c r="J264" s="3" t="s">
        <v>10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1">
        <f>SUM(N264:R264)</f>
        <v>0</v>
      </c>
      <c r="T264" s="11">
        <f>K264-L264-M264-S264</f>
        <v>0</v>
      </c>
    </row>
    <row r="265" spans="1:20" ht="16.5" customHeight="1">
      <c r="A265" s="8" t="s">
        <v>50</v>
      </c>
      <c r="B265" s="56">
        <v>109</v>
      </c>
      <c r="C265" s="56">
        <v>68</v>
      </c>
      <c r="D265" s="56">
        <v>62</v>
      </c>
      <c r="E265" s="56">
        <v>63</v>
      </c>
      <c r="F265" s="56">
        <v>65</v>
      </c>
      <c r="G265" s="54" t="s">
        <v>42</v>
      </c>
      <c r="H265" s="66">
        <v>2012</v>
      </c>
      <c r="I265" s="66">
        <v>2013</v>
      </c>
      <c r="J265" s="21" t="s">
        <v>8</v>
      </c>
      <c r="K265" s="9">
        <f>SUBTOTAL(9,K266:K268)</f>
        <v>200000</v>
      </c>
      <c r="L265" s="9">
        <f>SUBTOTAL(9,L266:L268)</f>
        <v>0</v>
      </c>
      <c r="M265" s="35">
        <f aca="true" t="shared" si="66" ref="M265:T265">SUBTOTAL(9,M266:M268)</f>
        <v>0</v>
      </c>
      <c r="N265" s="9">
        <f t="shared" si="66"/>
        <v>0</v>
      </c>
      <c r="O265" s="9">
        <f t="shared" si="66"/>
        <v>0</v>
      </c>
      <c r="P265" s="9">
        <f t="shared" si="66"/>
        <v>0</v>
      </c>
      <c r="Q265" s="9">
        <f t="shared" si="66"/>
        <v>100000</v>
      </c>
      <c r="R265" s="9">
        <f t="shared" si="66"/>
        <v>100000</v>
      </c>
      <c r="S265" s="9">
        <f t="shared" si="66"/>
        <v>200000</v>
      </c>
      <c r="T265" s="9">
        <f t="shared" si="66"/>
        <v>0</v>
      </c>
    </row>
    <row r="266" spans="1:20" ht="16.5" customHeight="1">
      <c r="A266" s="8" t="s">
        <v>50</v>
      </c>
      <c r="B266" s="57"/>
      <c r="C266" s="57"/>
      <c r="D266" s="57"/>
      <c r="E266" s="57"/>
      <c r="F266" s="57"/>
      <c r="G266" s="64"/>
      <c r="H266" s="67"/>
      <c r="I266" s="67"/>
      <c r="J266" s="21" t="s">
        <v>9</v>
      </c>
      <c r="K266" s="10">
        <v>80000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f>100000*100%</f>
        <v>100000</v>
      </c>
      <c r="R266" s="10">
        <f>100000*40%</f>
        <v>40000</v>
      </c>
      <c r="S266" s="11">
        <f>SUM(N266:R266)</f>
        <v>140000</v>
      </c>
      <c r="T266" s="11">
        <f>K266-L266-M266-S266</f>
        <v>-60000</v>
      </c>
    </row>
    <row r="267" spans="1:20" ht="16.5" customHeight="1">
      <c r="A267" s="8" t="s">
        <v>50</v>
      </c>
      <c r="B267" s="57"/>
      <c r="C267" s="57"/>
      <c r="D267" s="57"/>
      <c r="E267" s="57"/>
      <c r="F267" s="57"/>
      <c r="G267" s="64"/>
      <c r="H267" s="67"/>
      <c r="I267" s="67"/>
      <c r="J267" s="3" t="s">
        <v>36</v>
      </c>
      <c r="K267" s="10">
        <v>120000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/>
      <c r="R267" s="10">
        <f>100000*60%</f>
        <v>60000</v>
      </c>
      <c r="S267" s="11">
        <f>SUM(N267:R267)</f>
        <v>60000</v>
      </c>
      <c r="T267" s="11">
        <f>K267-L267-M267-S267</f>
        <v>60000</v>
      </c>
    </row>
    <row r="268" spans="1:20" ht="16.5" customHeight="1">
      <c r="A268" s="8" t="s">
        <v>50</v>
      </c>
      <c r="B268" s="58"/>
      <c r="C268" s="58"/>
      <c r="D268" s="58"/>
      <c r="E268" s="58"/>
      <c r="F268" s="58"/>
      <c r="G268" s="65"/>
      <c r="H268" s="68"/>
      <c r="I268" s="68"/>
      <c r="J268" s="3" t="s">
        <v>10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1">
        <f>SUM(N268:R268)</f>
        <v>0</v>
      </c>
      <c r="T268" s="11">
        <f>K268-L268-M268-S268</f>
        <v>0</v>
      </c>
    </row>
    <row r="269" spans="1:20" s="8" customFormat="1" ht="36" customHeight="1">
      <c r="A269" s="8" t="s">
        <v>51</v>
      </c>
      <c r="B269" s="30"/>
      <c r="C269" s="30"/>
      <c r="D269" s="30"/>
      <c r="E269" s="74" t="s">
        <v>43</v>
      </c>
      <c r="F269" s="75"/>
      <c r="G269" s="75"/>
      <c r="H269" s="75"/>
      <c r="I269" s="76"/>
      <c r="J269" s="15" t="s">
        <v>8</v>
      </c>
      <c r="K269" s="16">
        <f>(SUMIF($A$270:$A$273,$A$269,$K270:K$273))/2</f>
        <v>151342</v>
      </c>
      <c r="L269" s="16">
        <f>(SUMIF($A$270:$A$273,$A$269,$L270:L$273))/2</f>
        <v>1342</v>
      </c>
      <c r="M269" s="38">
        <f>(SUMIF($A$270:$A$273,$A$269,$M270:M$273))/2</f>
        <v>100000</v>
      </c>
      <c r="N269" s="16">
        <f>(SUMIF($A$270:$A$273,$A$269,$N270:N$273))/2</f>
        <v>50000</v>
      </c>
      <c r="O269" s="16">
        <f>(SUMIF($A$270:$A$273,$A$269,$O270:O$273))/2</f>
        <v>0</v>
      </c>
      <c r="P269" s="16">
        <f>(SUMIF($A$270:$A$273,$A$269,$P270:P$273))/2</f>
        <v>0</v>
      </c>
      <c r="Q269" s="16">
        <f>(SUMIF($A$270:$A$273,$A$269,$Q270:Q$273))/2</f>
        <v>0</v>
      </c>
      <c r="R269" s="16">
        <f>(SUMIF($A$270:$A$273,$A$269,$R270:R$273))/2</f>
        <v>0</v>
      </c>
      <c r="S269" s="16">
        <f>(SUMIF($A$270:$A$273,$A$269,$S270:S$273))/2</f>
        <v>50000</v>
      </c>
      <c r="T269" s="16">
        <f>(SUMIF($A$270:$A$273,$A$269,$T270:T$273))/2</f>
        <v>0</v>
      </c>
    </row>
    <row r="270" spans="1:20" ht="16.5" customHeight="1">
      <c r="A270" s="8" t="s">
        <v>51</v>
      </c>
      <c r="B270" s="56">
        <v>110</v>
      </c>
      <c r="C270" s="56">
        <v>70</v>
      </c>
      <c r="D270" s="56">
        <v>63</v>
      </c>
      <c r="E270" s="56">
        <v>64</v>
      </c>
      <c r="F270" s="56">
        <v>67</v>
      </c>
      <c r="G270" s="71" t="s">
        <v>57</v>
      </c>
      <c r="H270" s="66"/>
      <c r="I270" s="66"/>
      <c r="J270" s="21" t="s">
        <v>8</v>
      </c>
      <c r="K270" s="9">
        <f>SUBTOTAL(9,K271:K273)</f>
        <v>151342</v>
      </c>
      <c r="L270" s="9">
        <f>SUBTOTAL(9,L271:L273)</f>
        <v>1342</v>
      </c>
      <c r="M270" s="35">
        <f aca="true" t="shared" si="67" ref="M270:T270">SUBTOTAL(9,M271:M273)</f>
        <v>100000</v>
      </c>
      <c r="N270" s="9">
        <f t="shared" si="67"/>
        <v>50000</v>
      </c>
      <c r="O270" s="9">
        <f t="shared" si="67"/>
        <v>0</v>
      </c>
      <c r="P270" s="9">
        <f t="shared" si="67"/>
        <v>0</v>
      </c>
      <c r="Q270" s="9">
        <f t="shared" si="67"/>
        <v>0</v>
      </c>
      <c r="R270" s="9">
        <f t="shared" si="67"/>
        <v>0</v>
      </c>
      <c r="S270" s="9">
        <f t="shared" si="67"/>
        <v>50000</v>
      </c>
      <c r="T270" s="9">
        <f t="shared" si="67"/>
        <v>0</v>
      </c>
    </row>
    <row r="271" spans="1:20" ht="16.5" customHeight="1">
      <c r="A271" s="8" t="s">
        <v>51</v>
      </c>
      <c r="B271" s="57"/>
      <c r="C271" s="57"/>
      <c r="D271" s="57"/>
      <c r="E271" s="57"/>
      <c r="F271" s="57"/>
      <c r="G271" s="61"/>
      <c r="H271" s="67"/>
      <c r="I271" s="67"/>
      <c r="J271" s="21" t="s">
        <v>9</v>
      </c>
      <c r="K271" s="10">
        <v>151342</v>
      </c>
      <c r="L271" s="10">
        <v>1342</v>
      </c>
      <c r="M271" s="36">
        <v>100000</v>
      </c>
      <c r="N271" s="10">
        <v>50000</v>
      </c>
      <c r="O271" s="10">
        <v>0</v>
      </c>
      <c r="P271" s="10">
        <v>0</v>
      </c>
      <c r="Q271" s="10">
        <v>0</v>
      </c>
      <c r="R271" s="10">
        <v>0</v>
      </c>
      <c r="S271" s="11">
        <f>SUM(N271:R271)</f>
        <v>50000</v>
      </c>
      <c r="T271" s="11">
        <f>K271-L271-M271-S271</f>
        <v>0</v>
      </c>
    </row>
    <row r="272" spans="1:20" ht="16.5" customHeight="1">
      <c r="A272" s="8" t="s">
        <v>51</v>
      </c>
      <c r="B272" s="57"/>
      <c r="C272" s="57"/>
      <c r="D272" s="57"/>
      <c r="E272" s="57"/>
      <c r="F272" s="57"/>
      <c r="G272" s="61"/>
      <c r="H272" s="67"/>
      <c r="I272" s="67"/>
      <c r="J272" s="3" t="s">
        <v>36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1">
        <f>SUM(N272:R272)</f>
        <v>0</v>
      </c>
      <c r="T272" s="11">
        <f>K272-L272-M272-S272</f>
        <v>0</v>
      </c>
    </row>
    <row r="273" spans="1:20" ht="16.5" customHeight="1">
      <c r="A273" s="8" t="s">
        <v>51</v>
      </c>
      <c r="B273" s="58"/>
      <c r="C273" s="58"/>
      <c r="D273" s="58"/>
      <c r="E273" s="58"/>
      <c r="F273" s="58"/>
      <c r="G273" s="62"/>
      <c r="H273" s="68"/>
      <c r="I273" s="68"/>
      <c r="J273" s="3" t="s">
        <v>10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1">
        <f>SUM(N273:R273)</f>
        <v>0</v>
      </c>
      <c r="T273" s="11">
        <f>K273-L273-M273-S273</f>
        <v>0</v>
      </c>
    </row>
    <row r="274" spans="1:20" s="8" customFormat="1" ht="36" customHeight="1">
      <c r="A274" s="8" t="s">
        <v>52</v>
      </c>
      <c r="B274" s="30"/>
      <c r="C274" s="30"/>
      <c r="D274" s="30"/>
      <c r="E274" s="74" t="s">
        <v>44</v>
      </c>
      <c r="F274" s="75"/>
      <c r="G274" s="75"/>
      <c r="H274" s="75"/>
      <c r="I274" s="76"/>
      <c r="J274" s="15" t="s">
        <v>8</v>
      </c>
      <c r="K274" s="16">
        <f>(SUMIF($A$275:$A$286,$A$274,$K275:K$287))/2</f>
        <v>9537100</v>
      </c>
      <c r="L274" s="16">
        <f>(SUMIF($A$275:$A$286,$A$274,$L275:L$287))/2</f>
        <v>107100</v>
      </c>
      <c r="M274" s="38">
        <f>(SUMIF($A$275:$A$286,$A$274,$M275:M$287))/2</f>
        <v>1850000</v>
      </c>
      <c r="N274" s="16">
        <f>(SUMIF($A$275:$A$286,$A$274,$N275:N$287))/2</f>
        <v>5980000</v>
      </c>
      <c r="O274" s="16">
        <f>(SUMIF($A$275:$A$286,$A$274,$O275:O$287))/2</f>
        <v>300000</v>
      </c>
      <c r="P274" s="16">
        <f>(SUMIF($A$275:$A$286,$A$274,$P275:P$287))/2</f>
        <v>600000</v>
      </c>
      <c r="Q274" s="16">
        <f>(SUMIF($A$275:$A$286,$A$274,$Q275:Q$287))/2</f>
        <v>700000</v>
      </c>
      <c r="R274" s="16">
        <f>(SUMIF($A$275:$A$286,$A$274,$R275:R$287))/2</f>
        <v>0</v>
      </c>
      <c r="S274" s="16">
        <f>(SUMIF($A$275:$A$286,$A$274,$S275:S$287))/2</f>
        <v>7580000</v>
      </c>
      <c r="T274" s="16">
        <f>(SUMIF($A$275:$A$286,$A$274,$T275:T$287))/2</f>
        <v>0</v>
      </c>
    </row>
    <row r="275" spans="1:20" ht="16.5" customHeight="1">
      <c r="A275" s="8" t="s">
        <v>52</v>
      </c>
      <c r="B275" s="57">
        <v>111</v>
      </c>
      <c r="C275" s="57">
        <v>71</v>
      </c>
      <c r="D275" s="57">
        <v>64</v>
      </c>
      <c r="E275" s="57">
        <v>65</v>
      </c>
      <c r="F275" s="56">
        <v>68</v>
      </c>
      <c r="G275" s="61" t="s">
        <v>68</v>
      </c>
      <c r="H275" s="67">
        <v>2007</v>
      </c>
      <c r="I275" s="67">
        <v>2009</v>
      </c>
      <c r="J275" s="21" t="s">
        <v>8</v>
      </c>
      <c r="K275" s="9">
        <f>SUBTOTAL(9,K276:K278)</f>
        <v>7735120</v>
      </c>
      <c r="L275" s="9">
        <f>SUBTOTAL(9,L276:L278)</f>
        <v>35120</v>
      </c>
      <c r="M275" s="35">
        <f aca="true" t="shared" si="68" ref="M275:T275">SUBTOTAL(9,M276:M278)</f>
        <v>1800000</v>
      </c>
      <c r="N275" s="9">
        <f t="shared" si="68"/>
        <v>5900000</v>
      </c>
      <c r="O275" s="9">
        <f t="shared" si="68"/>
        <v>0</v>
      </c>
      <c r="P275" s="9">
        <f t="shared" si="68"/>
        <v>0</v>
      </c>
      <c r="Q275" s="9">
        <f t="shared" si="68"/>
        <v>0</v>
      </c>
      <c r="R275" s="9">
        <f t="shared" si="68"/>
        <v>0</v>
      </c>
      <c r="S275" s="9">
        <f t="shared" si="68"/>
        <v>5900000</v>
      </c>
      <c r="T275" s="9">
        <f t="shared" si="68"/>
        <v>0</v>
      </c>
    </row>
    <row r="276" spans="1:20" ht="16.5" customHeight="1">
      <c r="A276" s="8" t="s">
        <v>52</v>
      </c>
      <c r="B276" s="57"/>
      <c r="C276" s="57"/>
      <c r="D276" s="57"/>
      <c r="E276" s="57"/>
      <c r="F276" s="57"/>
      <c r="G276" s="61"/>
      <c r="H276" s="67"/>
      <c r="I276" s="67"/>
      <c r="J276" s="21" t="s">
        <v>9</v>
      </c>
      <c r="K276" s="10">
        <v>4724897</v>
      </c>
      <c r="L276" s="10">
        <v>35120</v>
      </c>
      <c r="M276" s="36">
        <v>1800000</v>
      </c>
      <c r="N276" s="10">
        <v>5900000</v>
      </c>
      <c r="O276" s="10">
        <f>(-O277)</f>
        <v>-3010223</v>
      </c>
      <c r="P276" s="10">
        <v>0</v>
      </c>
      <c r="Q276" s="10">
        <v>0</v>
      </c>
      <c r="R276" s="10">
        <v>0</v>
      </c>
      <c r="S276" s="11">
        <f>SUM(N276:R276)</f>
        <v>2889777</v>
      </c>
      <c r="T276" s="11">
        <f>K276-L276-M276-S276</f>
        <v>0</v>
      </c>
    </row>
    <row r="277" spans="1:20" ht="16.5" customHeight="1">
      <c r="A277" s="8" t="s">
        <v>52</v>
      </c>
      <c r="B277" s="57"/>
      <c r="C277" s="57"/>
      <c r="D277" s="57"/>
      <c r="E277" s="57"/>
      <c r="F277" s="57"/>
      <c r="G277" s="61"/>
      <c r="H277" s="67"/>
      <c r="I277" s="67"/>
      <c r="J277" s="3" t="s">
        <v>36</v>
      </c>
      <c r="K277" s="10">
        <v>3010223</v>
      </c>
      <c r="L277" s="10">
        <v>0</v>
      </c>
      <c r="M277" s="10">
        <v>0</v>
      </c>
      <c r="N277" s="10">
        <v>0</v>
      </c>
      <c r="O277" s="10">
        <v>3010223</v>
      </c>
      <c r="P277" s="10">
        <v>0</v>
      </c>
      <c r="Q277" s="10">
        <v>0</v>
      </c>
      <c r="R277" s="10">
        <v>0</v>
      </c>
      <c r="S277" s="11">
        <f>SUM(N277:R277)</f>
        <v>3010223</v>
      </c>
      <c r="T277" s="11">
        <f>K277-L277-M277-S277</f>
        <v>0</v>
      </c>
    </row>
    <row r="278" spans="1:20" ht="16.5" customHeight="1">
      <c r="A278" s="8" t="s">
        <v>52</v>
      </c>
      <c r="B278" s="58"/>
      <c r="C278" s="58"/>
      <c r="D278" s="58"/>
      <c r="E278" s="58"/>
      <c r="F278" s="58"/>
      <c r="G278" s="72"/>
      <c r="H278" s="68"/>
      <c r="I278" s="68"/>
      <c r="J278" s="3" t="s">
        <v>10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1">
        <f>SUM(N278:R278)</f>
        <v>0</v>
      </c>
      <c r="T278" s="11">
        <f>K278-L278-M278-S278</f>
        <v>0</v>
      </c>
    </row>
    <row r="279" spans="1:20" ht="16.5" customHeight="1">
      <c r="A279" s="8" t="s">
        <v>52</v>
      </c>
      <c r="B279" s="56">
        <v>112</v>
      </c>
      <c r="C279" s="56">
        <v>72</v>
      </c>
      <c r="D279" s="56">
        <v>65</v>
      </c>
      <c r="E279" s="56">
        <v>66</v>
      </c>
      <c r="F279" s="56">
        <v>69</v>
      </c>
      <c r="G279" s="71" t="s">
        <v>69</v>
      </c>
      <c r="H279" s="66">
        <v>2007</v>
      </c>
      <c r="I279" s="66">
        <v>2009</v>
      </c>
      <c r="J279" s="21" t="s">
        <v>8</v>
      </c>
      <c r="K279" s="9">
        <f>SUBTOTAL(9,K280:K282)</f>
        <v>201980</v>
      </c>
      <c r="L279" s="9">
        <f>SUBTOTAL(9,L280:L282)</f>
        <v>71980</v>
      </c>
      <c r="M279" s="35">
        <f aca="true" t="shared" si="69" ref="M279:T279">SUBTOTAL(9,M280:M282)</f>
        <v>50000</v>
      </c>
      <c r="N279" s="9">
        <f t="shared" si="69"/>
        <v>80000</v>
      </c>
      <c r="O279" s="9">
        <f t="shared" si="69"/>
        <v>0</v>
      </c>
      <c r="P279" s="9">
        <f t="shared" si="69"/>
        <v>0</v>
      </c>
      <c r="Q279" s="9">
        <f t="shared" si="69"/>
        <v>0</v>
      </c>
      <c r="R279" s="9">
        <f t="shared" si="69"/>
        <v>0</v>
      </c>
      <c r="S279" s="9">
        <f t="shared" si="69"/>
        <v>80000</v>
      </c>
      <c r="T279" s="9">
        <f t="shared" si="69"/>
        <v>0</v>
      </c>
    </row>
    <row r="280" spans="1:20" ht="16.5" customHeight="1">
      <c r="A280" s="8" t="s">
        <v>52</v>
      </c>
      <c r="B280" s="57"/>
      <c r="C280" s="57"/>
      <c r="D280" s="57"/>
      <c r="E280" s="57"/>
      <c r="F280" s="57"/>
      <c r="G280" s="61"/>
      <c r="H280" s="67"/>
      <c r="I280" s="67"/>
      <c r="J280" s="21" t="s">
        <v>9</v>
      </c>
      <c r="K280" s="10">
        <v>201980</v>
      </c>
      <c r="L280" s="10">
        <v>71980</v>
      </c>
      <c r="M280" s="36">
        <v>50000</v>
      </c>
      <c r="N280" s="10">
        <v>80000</v>
      </c>
      <c r="O280" s="10">
        <v>0</v>
      </c>
      <c r="P280" s="10">
        <v>0</v>
      </c>
      <c r="Q280" s="10">
        <v>0</v>
      </c>
      <c r="R280" s="10">
        <v>0</v>
      </c>
      <c r="S280" s="11">
        <f>SUM(N280:R280)</f>
        <v>80000</v>
      </c>
      <c r="T280" s="11">
        <f>K280-L280-M280-S280</f>
        <v>0</v>
      </c>
    </row>
    <row r="281" spans="1:20" ht="16.5" customHeight="1">
      <c r="A281" s="8" t="s">
        <v>52</v>
      </c>
      <c r="B281" s="57"/>
      <c r="C281" s="57"/>
      <c r="D281" s="57"/>
      <c r="E281" s="57"/>
      <c r="F281" s="57"/>
      <c r="G281" s="61"/>
      <c r="H281" s="67"/>
      <c r="I281" s="67"/>
      <c r="J281" s="3" t="s">
        <v>36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1">
        <f>SUM(N281:R281)</f>
        <v>0</v>
      </c>
      <c r="T281" s="11">
        <f>K281-L281-M281-S281</f>
        <v>0</v>
      </c>
    </row>
    <row r="282" spans="1:20" ht="16.5" customHeight="1">
      <c r="A282" s="8" t="s">
        <v>52</v>
      </c>
      <c r="B282" s="58"/>
      <c r="C282" s="58"/>
      <c r="D282" s="58"/>
      <c r="E282" s="58"/>
      <c r="F282" s="58"/>
      <c r="G282" s="62"/>
      <c r="H282" s="68"/>
      <c r="I282" s="68"/>
      <c r="J282" s="3" t="s">
        <v>10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1">
        <f>SUM(N282:R282)</f>
        <v>0</v>
      </c>
      <c r="T282" s="11">
        <f>K282-L282-M282-S282</f>
        <v>0</v>
      </c>
    </row>
    <row r="283" spans="1:20" ht="16.5" customHeight="1">
      <c r="A283" s="8" t="s">
        <v>52</v>
      </c>
      <c r="B283" s="56">
        <v>112</v>
      </c>
      <c r="C283" s="56">
        <v>73</v>
      </c>
      <c r="D283" s="56">
        <v>66</v>
      </c>
      <c r="E283" s="56">
        <v>67</v>
      </c>
      <c r="F283" s="56">
        <v>70</v>
      </c>
      <c r="G283" s="71" t="s">
        <v>56</v>
      </c>
      <c r="H283" s="66">
        <v>2010</v>
      </c>
      <c r="I283" s="66">
        <v>2012</v>
      </c>
      <c r="J283" s="21" t="s">
        <v>8</v>
      </c>
      <c r="K283" s="9">
        <f>SUBTOTAL(9,K284:K286)</f>
        <v>1600000</v>
      </c>
      <c r="L283" s="9">
        <f>SUBTOTAL(9,L284:L286)</f>
        <v>0</v>
      </c>
      <c r="M283" s="35">
        <f aca="true" t="shared" si="70" ref="M283:T283">SUBTOTAL(9,M284:M286)</f>
        <v>0</v>
      </c>
      <c r="N283" s="9">
        <f t="shared" si="70"/>
        <v>0</v>
      </c>
      <c r="O283" s="9">
        <f t="shared" si="70"/>
        <v>300000</v>
      </c>
      <c r="P283" s="9">
        <f t="shared" si="70"/>
        <v>600000</v>
      </c>
      <c r="Q283" s="9">
        <f t="shared" si="70"/>
        <v>700000</v>
      </c>
      <c r="R283" s="9">
        <f t="shared" si="70"/>
        <v>0</v>
      </c>
      <c r="S283" s="9">
        <f t="shared" si="70"/>
        <v>1600000</v>
      </c>
      <c r="T283" s="9">
        <f t="shared" si="70"/>
        <v>0</v>
      </c>
    </row>
    <row r="284" spans="1:20" ht="16.5" customHeight="1">
      <c r="A284" s="8" t="s">
        <v>52</v>
      </c>
      <c r="B284" s="57"/>
      <c r="C284" s="57"/>
      <c r="D284" s="57"/>
      <c r="E284" s="57"/>
      <c r="F284" s="57"/>
      <c r="G284" s="61"/>
      <c r="H284" s="67"/>
      <c r="I284" s="67"/>
      <c r="J284" s="21" t="s">
        <v>9</v>
      </c>
      <c r="K284" s="10">
        <v>1600000</v>
      </c>
      <c r="L284" s="10">
        <v>0</v>
      </c>
      <c r="M284" s="10">
        <v>0</v>
      </c>
      <c r="N284" s="10">
        <v>0</v>
      </c>
      <c r="O284" s="10">
        <v>300000</v>
      </c>
      <c r="P284" s="10">
        <v>600000</v>
      </c>
      <c r="Q284" s="10">
        <v>700000</v>
      </c>
      <c r="R284" s="10">
        <v>0</v>
      </c>
      <c r="S284" s="11">
        <f>SUM(N284:R284)</f>
        <v>1600000</v>
      </c>
      <c r="T284" s="11">
        <f>K284-L284-M284-S284</f>
        <v>0</v>
      </c>
    </row>
    <row r="285" spans="1:20" ht="16.5" customHeight="1">
      <c r="A285" s="8" t="s">
        <v>52</v>
      </c>
      <c r="B285" s="57"/>
      <c r="C285" s="57"/>
      <c r="D285" s="57"/>
      <c r="E285" s="57"/>
      <c r="F285" s="57"/>
      <c r="G285" s="61"/>
      <c r="H285" s="67"/>
      <c r="I285" s="67"/>
      <c r="J285" s="3" t="s">
        <v>36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1">
        <f>SUM(N285:R285)</f>
        <v>0</v>
      </c>
      <c r="T285" s="11">
        <f>K285-L285-M285-S285</f>
        <v>0</v>
      </c>
    </row>
    <row r="286" spans="1:20" ht="16.5" customHeight="1">
      <c r="A286" s="8" t="s">
        <v>52</v>
      </c>
      <c r="B286" s="58"/>
      <c r="C286" s="58"/>
      <c r="D286" s="58"/>
      <c r="E286" s="58"/>
      <c r="F286" s="58"/>
      <c r="G286" s="62"/>
      <c r="H286" s="68"/>
      <c r="I286" s="68"/>
      <c r="J286" s="3" t="s">
        <v>10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1">
        <f>SUM(N286:R286)</f>
        <v>0</v>
      </c>
      <c r="T286" s="11">
        <f>K286-L286-M286-S286</f>
        <v>0</v>
      </c>
    </row>
    <row r="287" spans="1:20" s="8" customFormat="1" ht="36" customHeight="1">
      <c r="A287" s="8" t="s">
        <v>53</v>
      </c>
      <c r="B287" s="30"/>
      <c r="C287" s="30"/>
      <c r="D287" s="30"/>
      <c r="E287" s="74" t="s">
        <v>73</v>
      </c>
      <c r="F287" s="75"/>
      <c r="G287" s="75"/>
      <c r="H287" s="75"/>
      <c r="I287" s="76"/>
      <c r="J287" s="15" t="s">
        <v>8</v>
      </c>
      <c r="K287" s="16">
        <f>(SUMIF($A$288:$A$299,$A$287,$K288:K$299))/2</f>
        <v>3054147</v>
      </c>
      <c r="L287" s="16">
        <f>(SUMIF($A$288:$A$299,$A$287,$L288:L$299))/2</f>
        <v>114147</v>
      </c>
      <c r="M287" s="16">
        <f>(SUMIF($A$288:$A$299,$A$287,$M288:M$299))/2</f>
        <v>160000</v>
      </c>
      <c r="N287" s="16">
        <f>(SUMIF($A$288:$A$299,$A$287,$N288:N$299))/2</f>
        <v>220000</v>
      </c>
      <c r="O287" s="16">
        <f>(SUMIF($A$288:$A$299,$A$287,$O288:O$299))/2</f>
        <v>220000</v>
      </c>
      <c r="P287" s="16">
        <f>(SUMIF($A$288:$A$299,$A$287,$P288:P$299))/2</f>
        <v>340000</v>
      </c>
      <c r="Q287" s="16">
        <f>(SUMIF($A$288:$A$299,$A$287,$Q288:Q$299))/2</f>
        <v>1420000</v>
      </c>
      <c r="R287" s="16">
        <f>(SUMIF($A$288:$A$299,$A$287,$R288:R$299))/2</f>
        <v>580000</v>
      </c>
      <c r="S287" s="16">
        <f>(SUMIF($A$288:$A$299,$A$287,$S288:S$299))/2</f>
        <v>2780000</v>
      </c>
      <c r="T287" s="16">
        <f>(SUMIF($A$288:$A$299,$A$287,T288:T299))/2</f>
        <v>0</v>
      </c>
    </row>
    <row r="288" spans="1:20" ht="16.5" customHeight="1">
      <c r="A288" s="8" t="s">
        <v>53</v>
      </c>
      <c r="B288" s="57">
        <v>113</v>
      </c>
      <c r="C288" s="57">
        <v>74</v>
      </c>
      <c r="D288" s="57">
        <v>67</v>
      </c>
      <c r="E288" s="57">
        <v>68</v>
      </c>
      <c r="F288" s="56">
        <v>71</v>
      </c>
      <c r="G288" s="64" t="s">
        <v>45</v>
      </c>
      <c r="H288" s="67"/>
      <c r="I288" s="67"/>
      <c r="J288" s="21" t="s">
        <v>8</v>
      </c>
      <c r="K288" s="9">
        <f aca="true" t="shared" si="71" ref="K288:T288">SUBTOTAL(9,K289:K291)</f>
        <v>274147</v>
      </c>
      <c r="L288" s="9">
        <f t="shared" si="71"/>
        <v>114147</v>
      </c>
      <c r="M288" s="9">
        <f t="shared" si="71"/>
        <v>60000</v>
      </c>
      <c r="N288" s="9">
        <f t="shared" si="71"/>
        <v>20000</v>
      </c>
      <c r="O288" s="9">
        <f t="shared" si="71"/>
        <v>20000</v>
      </c>
      <c r="P288" s="9">
        <f t="shared" si="71"/>
        <v>20000</v>
      </c>
      <c r="Q288" s="9">
        <f t="shared" si="71"/>
        <v>20000</v>
      </c>
      <c r="R288" s="9">
        <f t="shared" si="71"/>
        <v>20000</v>
      </c>
      <c r="S288" s="9">
        <f t="shared" si="71"/>
        <v>100000</v>
      </c>
      <c r="T288" s="9">
        <f t="shared" si="71"/>
        <v>0</v>
      </c>
    </row>
    <row r="289" spans="1:20" ht="16.5" customHeight="1">
      <c r="A289" s="8" t="s">
        <v>53</v>
      </c>
      <c r="B289" s="57"/>
      <c r="C289" s="57"/>
      <c r="D289" s="57"/>
      <c r="E289" s="57"/>
      <c r="F289" s="57"/>
      <c r="G289" s="64"/>
      <c r="H289" s="67"/>
      <c r="I289" s="67"/>
      <c r="J289" s="21" t="s">
        <v>9</v>
      </c>
      <c r="K289" s="10">
        <v>274147</v>
      </c>
      <c r="L289" s="10">
        <v>114147</v>
      </c>
      <c r="M289" s="10">
        <v>60000</v>
      </c>
      <c r="N289" s="10">
        <v>20000</v>
      </c>
      <c r="O289" s="10">
        <v>20000</v>
      </c>
      <c r="P289" s="10">
        <v>20000</v>
      </c>
      <c r="Q289" s="10">
        <v>20000</v>
      </c>
      <c r="R289" s="10">
        <v>20000</v>
      </c>
      <c r="S289" s="11">
        <f>SUM(N289:R289)</f>
        <v>100000</v>
      </c>
      <c r="T289" s="11">
        <f>K289-L289-M289-S289</f>
        <v>0</v>
      </c>
    </row>
    <row r="290" spans="1:20" ht="16.5" customHeight="1">
      <c r="A290" s="8" t="s">
        <v>53</v>
      </c>
      <c r="B290" s="57"/>
      <c r="C290" s="57"/>
      <c r="D290" s="57"/>
      <c r="E290" s="57"/>
      <c r="F290" s="57"/>
      <c r="G290" s="64"/>
      <c r="H290" s="67"/>
      <c r="I290" s="67"/>
      <c r="J290" s="3" t="s">
        <v>36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1">
        <f>SUM(N290:R290)</f>
        <v>0</v>
      </c>
      <c r="T290" s="11">
        <f>K290-L290-M290-S290</f>
        <v>0</v>
      </c>
    </row>
    <row r="291" spans="1:20" ht="16.5" customHeight="1">
      <c r="A291" s="8" t="s">
        <v>53</v>
      </c>
      <c r="B291" s="58"/>
      <c r="C291" s="58"/>
      <c r="D291" s="58"/>
      <c r="E291" s="58"/>
      <c r="F291" s="58"/>
      <c r="G291" s="73"/>
      <c r="H291" s="68"/>
      <c r="I291" s="68"/>
      <c r="J291" s="3" t="s">
        <v>10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1">
        <f>SUM(N291:R291)</f>
        <v>0</v>
      </c>
      <c r="T291" s="11">
        <f>K291-L291-M291-S291</f>
        <v>0</v>
      </c>
    </row>
    <row r="292" spans="1:20" ht="16.5" customHeight="1">
      <c r="A292" s="8" t="s">
        <v>53</v>
      </c>
      <c r="B292" s="56">
        <v>114</v>
      </c>
      <c r="C292" s="56">
        <v>75</v>
      </c>
      <c r="D292" s="56">
        <v>68</v>
      </c>
      <c r="E292" s="56">
        <v>69</v>
      </c>
      <c r="F292" s="56">
        <v>72</v>
      </c>
      <c r="G292" s="54" t="s">
        <v>46</v>
      </c>
      <c r="H292" s="66">
        <v>2008</v>
      </c>
      <c r="I292" s="66">
        <v>2012</v>
      </c>
      <c r="J292" s="21" t="s">
        <v>8</v>
      </c>
      <c r="K292" s="9">
        <f>SUBTOTAL(9,K293:K295)</f>
        <v>900000</v>
      </c>
      <c r="L292" s="9">
        <f>SUBTOTAL(9,L293:L295)</f>
        <v>0</v>
      </c>
      <c r="M292" s="9">
        <f aca="true" t="shared" si="72" ref="M292:T292">SUBTOTAL(9,M293:M295)</f>
        <v>100000</v>
      </c>
      <c r="N292" s="9">
        <f t="shared" si="72"/>
        <v>200000</v>
      </c>
      <c r="O292" s="9">
        <f t="shared" si="72"/>
        <v>200000</v>
      </c>
      <c r="P292" s="9">
        <f t="shared" si="72"/>
        <v>200000</v>
      </c>
      <c r="Q292" s="9">
        <f t="shared" si="72"/>
        <v>200000</v>
      </c>
      <c r="R292" s="9">
        <f t="shared" si="72"/>
        <v>0</v>
      </c>
      <c r="S292" s="9">
        <f t="shared" si="72"/>
        <v>800000</v>
      </c>
      <c r="T292" s="9">
        <f t="shared" si="72"/>
        <v>0</v>
      </c>
    </row>
    <row r="293" spans="1:20" ht="16.5" customHeight="1">
      <c r="A293" s="8" t="s">
        <v>53</v>
      </c>
      <c r="B293" s="57"/>
      <c r="C293" s="57"/>
      <c r="D293" s="57"/>
      <c r="E293" s="57"/>
      <c r="F293" s="57"/>
      <c r="G293" s="64"/>
      <c r="H293" s="67"/>
      <c r="I293" s="67"/>
      <c r="J293" s="21" t="s">
        <v>9</v>
      </c>
      <c r="K293" s="10">
        <v>135000</v>
      </c>
      <c r="L293" s="10">
        <v>0</v>
      </c>
      <c r="M293" s="10">
        <f>100000*100%</f>
        <v>100000</v>
      </c>
      <c r="N293" s="10">
        <v>200000</v>
      </c>
      <c r="O293" s="10">
        <v>30000</v>
      </c>
      <c r="P293" s="10">
        <v>30000</v>
      </c>
      <c r="Q293" s="49">
        <v>30000</v>
      </c>
      <c r="R293" s="10">
        <f>(-R294)</f>
        <v>-255000</v>
      </c>
      <c r="S293" s="11">
        <f>SUM(N293:R293)</f>
        <v>35000</v>
      </c>
      <c r="T293" s="11">
        <f>K293-L293-M293-S293</f>
        <v>0</v>
      </c>
    </row>
    <row r="294" spans="1:20" ht="16.5" customHeight="1">
      <c r="A294" s="8" t="s">
        <v>53</v>
      </c>
      <c r="B294" s="57"/>
      <c r="C294" s="57"/>
      <c r="D294" s="57"/>
      <c r="E294" s="57"/>
      <c r="F294" s="57"/>
      <c r="G294" s="64"/>
      <c r="H294" s="67"/>
      <c r="I294" s="67"/>
      <c r="J294" s="3" t="s">
        <v>36</v>
      </c>
      <c r="K294" s="10">
        <v>765000</v>
      </c>
      <c r="L294" s="10">
        <v>0</v>
      </c>
      <c r="M294" s="10"/>
      <c r="N294" s="10">
        <v>0</v>
      </c>
      <c r="O294" s="10">
        <v>170000</v>
      </c>
      <c r="P294" s="10">
        <v>170000</v>
      </c>
      <c r="Q294" s="10">
        <v>170000</v>
      </c>
      <c r="R294" s="10">
        <v>255000</v>
      </c>
      <c r="S294" s="11">
        <f>SUM(N294:R294)</f>
        <v>765000</v>
      </c>
      <c r="T294" s="11">
        <f>K294-L294-M294-S294</f>
        <v>0</v>
      </c>
    </row>
    <row r="295" spans="1:20" ht="16.5" customHeight="1">
      <c r="A295" s="8" t="s">
        <v>53</v>
      </c>
      <c r="B295" s="58"/>
      <c r="C295" s="58"/>
      <c r="D295" s="58"/>
      <c r="E295" s="58"/>
      <c r="F295" s="58"/>
      <c r="G295" s="65"/>
      <c r="H295" s="68"/>
      <c r="I295" s="68"/>
      <c r="J295" s="3" t="s">
        <v>10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1">
        <f>SUM(N295:R295)</f>
        <v>0</v>
      </c>
      <c r="T295" s="11">
        <f>K295-L295-M295-S295</f>
        <v>0</v>
      </c>
    </row>
    <row r="296" spans="1:20" ht="16.5" customHeight="1">
      <c r="A296" s="8" t="s">
        <v>53</v>
      </c>
      <c r="B296" s="56">
        <v>116</v>
      </c>
      <c r="C296" s="56">
        <v>76</v>
      </c>
      <c r="D296" s="56">
        <v>69</v>
      </c>
      <c r="E296" s="56">
        <v>70</v>
      </c>
      <c r="F296" s="56">
        <v>73</v>
      </c>
      <c r="G296" s="54" t="s">
        <v>47</v>
      </c>
      <c r="H296" s="66">
        <v>2011</v>
      </c>
      <c r="I296" s="66">
        <v>2013</v>
      </c>
      <c r="J296" s="21" t="s">
        <v>8</v>
      </c>
      <c r="K296" s="9">
        <f>SUBTOTAL(9,K297:K299)</f>
        <v>1880000</v>
      </c>
      <c r="L296" s="9">
        <f>SUBTOTAL(9,L297:L299)</f>
        <v>0</v>
      </c>
      <c r="M296" s="9">
        <f aca="true" t="shared" si="73" ref="M296:T296">SUBTOTAL(9,M297:M299)</f>
        <v>0</v>
      </c>
      <c r="N296" s="9">
        <f t="shared" si="73"/>
        <v>0</v>
      </c>
      <c r="O296" s="9">
        <f t="shared" si="73"/>
        <v>0</v>
      </c>
      <c r="P296" s="9">
        <f t="shared" si="73"/>
        <v>120000</v>
      </c>
      <c r="Q296" s="9">
        <f t="shared" si="73"/>
        <v>1200000</v>
      </c>
      <c r="R296" s="9">
        <f>SUBTOTAL(9,R297:R299)</f>
        <v>560000</v>
      </c>
      <c r="S296" s="9">
        <f t="shared" si="73"/>
        <v>1880000</v>
      </c>
      <c r="T296" s="9">
        <f t="shared" si="73"/>
        <v>0</v>
      </c>
    </row>
    <row r="297" spans="1:20" ht="16.5" customHeight="1">
      <c r="A297" s="8" t="s">
        <v>53</v>
      </c>
      <c r="B297" s="57"/>
      <c r="C297" s="57"/>
      <c r="D297" s="57"/>
      <c r="E297" s="57"/>
      <c r="F297" s="57"/>
      <c r="G297" s="64"/>
      <c r="H297" s="67"/>
      <c r="I297" s="67"/>
      <c r="J297" s="21" t="s">
        <v>9</v>
      </c>
      <c r="K297" s="10">
        <v>1880000</v>
      </c>
      <c r="L297" s="10">
        <v>0</v>
      </c>
      <c r="M297" s="10">
        <v>0</v>
      </c>
      <c r="N297" s="10">
        <v>0</v>
      </c>
      <c r="P297" s="10">
        <v>120000</v>
      </c>
      <c r="Q297" s="10">
        <v>1200000</v>
      </c>
      <c r="R297" s="10">
        <v>560000</v>
      </c>
      <c r="S297" s="11">
        <f>SUM(N297:R297)</f>
        <v>1880000</v>
      </c>
      <c r="T297" s="11">
        <f>K297-L297-M297-S297</f>
        <v>0</v>
      </c>
    </row>
    <row r="298" spans="1:20" ht="16.5" customHeight="1">
      <c r="A298" s="8" t="s">
        <v>53</v>
      </c>
      <c r="B298" s="57"/>
      <c r="C298" s="57"/>
      <c r="D298" s="57"/>
      <c r="E298" s="57"/>
      <c r="F298" s="57"/>
      <c r="G298" s="64"/>
      <c r="H298" s="67"/>
      <c r="I298" s="67"/>
      <c r="J298" s="3" t="s">
        <v>36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1">
        <f>SUM(N298:R298)</f>
        <v>0</v>
      </c>
      <c r="T298" s="11">
        <f>K298-L298-M298-S298</f>
        <v>0</v>
      </c>
    </row>
    <row r="299" spans="1:20" ht="16.5" customHeight="1">
      <c r="A299" s="8" t="s">
        <v>53</v>
      </c>
      <c r="B299" s="58"/>
      <c r="C299" s="58"/>
      <c r="D299" s="58"/>
      <c r="E299" s="58"/>
      <c r="F299" s="58"/>
      <c r="G299" s="65"/>
      <c r="H299" s="68"/>
      <c r="I299" s="68"/>
      <c r="J299" s="3" t="s">
        <v>10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1">
        <f>SUM(N299:R299)</f>
        <v>0</v>
      </c>
      <c r="T299" s="11">
        <f>K299-L299-M299-S299</f>
        <v>0</v>
      </c>
    </row>
    <row r="300" spans="2:20" ht="25.5" customHeight="1">
      <c r="B300" s="30"/>
      <c r="C300" s="30"/>
      <c r="D300" s="30"/>
      <c r="E300" s="74" t="s">
        <v>95</v>
      </c>
      <c r="F300" s="75"/>
      <c r="G300" s="75"/>
      <c r="H300" s="75"/>
      <c r="I300" s="76"/>
      <c r="J300" s="15" t="s">
        <v>8</v>
      </c>
      <c r="K300" s="33">
        <f aca="true" t="shared" si="74" ref="K300:T300">SUBTOTAL(9,K301:K308)</f>
        <v>55762656</v>
      </c>
      <c r="L300" s="33">
        <f t="shared" si="74"/>
        <v>7000000</v>
      </c>
      <c r="M300" s="33">
        <f t="shared" si="74"/>
        <v>23431367</v>
      </c>
      <c r="N300" s="33">
        <f t="shared" si="74"/>
        <v>10700000</v>
      </c>
      <c r="O300" s="33">
        <f t="shared" si="74"/>
        <v>6600000</v>
      </c>
      <c r="P300" s="33">
        <f t="shared" si="74"/>
        <v>4031289</v>
      </c>
      <c r="Q300" s="33">
        <f t="shared" si="74"/>
        <v>2000000</v>
      </c>
      <c r="R300" s="33">
        <f t="shared" si="74"/>
        <v>2000000</v>
      </c>
      <c r="S300" s="33">
        <f t="shared" si="74"/>
        <v>25331289</v>
      </c>
      <c r="T300" s="33">
        <f t="shared" si="74"/>
        <v>0</v>
      </c>
    </row>
    <row r="301" spans="2:20" s="32" customFormat="1" ht="21.75" customHeight="1">
      <c r="B301" s="56">
        <v>118</v>
      </c>
      <c r="C301" s="56">
        <v>79</v>
      </c>
      <c r="D301" s="56">
        <v>70</v>
      </c>
      <c r="E301" s="56">
        <v>71</v>
      </c>
      <c r="F301" s="56">
        <v>75</v>
      </c>
      <c r="G301" s="54" t="s">
        <v>109</v>
      </c>
      <c r="H301" s="77">
        <v>2007</v>
      </c>
      <c r="I301" s="77">
        <v>2011</v>
      </c>
      <c r="J301" s="21" t="s">
        <v>8</v>
      </c>
      <c r="K301" s="9">
        <f>SUBTOTAL(9,K302:K304)</f>
        <v>34992006</v>
      </c>
      <c r="L301" s="9">
        <f>SUBTOTAL(9,L302:L304)</f>
        <v>7000000</v>
      </c>
      <c r="M301" s="9">
        <f aca="true" t="shared" si="75" ref="M301:T301">SUBTOTAL(9,M302:M304)</f>
        <v>12660717</v>
      </c>
      <c r="N301" s="9">
        <f t="shared" si="75"/>
        <v>8700000</v>
      </c>
      <c r="O301" s="9">
        <f t="shared" si="75"/>
        <v>4600000</v>
      </c>
      <c r="P301" s="9">
        <f t="shared" si="75"/>
        <v>2031289</v>
      </c>
      <c r="Q301" s="9">
        <f t="shared" si="75"/>
        <v>0</v>
      </c>
      <c r="R301" s="9">
        <f t="shared" si="75"/>
        <v>0</v>
      </c>
      <c r="S301" s="9">
        <f t="shared" si="75"/>
        <v>15331289</v>
      </c>
      <c r="T301" s="9">
        <f t="shared" si="75"/>
        <v>0</v>
      </c>
    </row>
    <row r="302" spans="2:20" s="32" customFormat="1" ht="21.75" customHeight="1">
      <c r="B302" s="57"/>
      <c r="C302" s="57"/>
      <c r="D302" s="57"/>
      <c r="E302" s="57"/>
      <c r="F302" s="57"/>
      <c r="G302" s="64"/>
      <c r="H302" s="52"/>
      <c r="I302" s="52"/>
      <c r="J302" s="21" t="s">
        <v>9</v>
      </c>
      <c r="K302" s="10">
        <v>34992006</v>
      </c>
      <c r="L302" s="10">
        <v>7000000</v>
      </c>
      <c r="M302" s="10">
        <v>12660717</v>
      </c>
      <c r="N302" s="10">
        <v>8700000</v>
      </c>
      <c r="O302" s="10">
        <v>4600000</v>
      </c>
      <c r="P302" s="10">
        <v>2031289</v>
      </c>
      <c r="Q302" s="10">
        <v>0</v>
      </c>
      <c r="R302" s="10">
        <v>0</v>
      </c>
      <c r="S302" s="11">
        <f>SUM(N302:R302)</f>
        <v>15331289</v>
      </c>
      <c r="T302" s="11">
        <f>K302-L302-M302-S302</f>
        <v>0</v>
      </c>
    </row>
    <row r="303" spans="2:20" s="32" customFormat="1" ht="21.75" customHeight="1">
      <c r="B303" s="57"/>
      <c r="C303" s="57"/>
      <c r="D303" s="57"/>
      <c r="E303" s="57"/>
      <c r="F303" s="57"/>
      <c r="G303" s="64"/>
      <c r="H303" s="52"/>
      <c r="I303" s="52"/>
      <c r="J303" s="3" t="s">
        <v>36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1">
        <f>SUM(N303:R303)</f>
        <v>0</v>
      </c>
      <c r="T303" s="11">
        <f>K303-L303-M303-S303</f>
        <v>0</v>
      </c>
    </row>
    <row r="304" spans="2:20" s="32" customFormat="1" ht="21.75" customHeight="1">
      <c r="B304" s="58"/>
      <c r="C304" s="58"/>
      <c r="D304" s="58"/>
      <c r="E304" s="58"/>
      <c r="F304" s="58"/>
      <c r="G304" s="65"/>
      <c r="H304" s="53"/>
      <c r="I304" s="53"/>
      <c r="J304" s="3" t="s">
        <v>10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/>
      <c r="S304" s="11">
        <f>SUM(N304:R304)</f>
        <v>0</v>
      </c>
      <c r="T304" s="11">
        <f>K304-L304-M304-S304</f>
        <v>0</v>
      </c>
    </row>
    <row r="305" spans="2:20" s="32" customFormat="1" ht="15" customHeight="1">
      <c r="B305" s="56">
        <v>119</v>
      </c>
      <c r="C305" s="56">
        <v>80</v>
      </c>
      <c r="D305" s="56">
        <v>71</v>
      </c>
      <c r="E305" s="56">
        <v>72</v>
      </c>
      <c r="F305" s="56">
        <v>76</v>
      </c>
      <c r="G305" s="54" t="s">
        <v>76</v>
      </c>
      <c r="H305" s="77"/>
      <c r="I305" s="77"/>
      <c r="J305" s="21" t="s">
        <v>8</v>
      </c>
      <c r="K305" s="9">
        <f>SUBTOTAL(9,K306:K308)</f>
        <v>20770650</v>
      </c>
      <c r="L305" s="9">
        <f>SUBTOTAL(9,L306:L308)</f>
        <v>0</v>
      </c>
      <c r="M305" s="9">
        <f aca="true" t="shared" si="76" ref="M305:T305">SUBTOTAL(9,M306:M308)</f>
        <v>10770650</v>
      </c>
      <c r="N305" s="9">
        <f t="shared" si="76"/>
        <v>2000000</v>
      </c>
      <c r="O305" s="9">
        <f t="shared" si="76"/>
        <v>2000000</v>
      </c>
      <c r="P305" s="9">
        <f t="shared" si="76"/>
        <v>2000000</v>
      </c>
      <c r="Q305" s="9">
        <f t="shared" si="76"/>
        <v>2000000</v>
      </c>
      <c r="R305" s="9">
        <f t="shared" si="76"/>
        <v>2000000</v>
      </c>
      <c r="S305" s="9">
        <f t="shared" si="76"/>
        <v>10000000</v>
      </c>
      <c r="T305" s="9">
        <f t="shared" si="76"/>
        <v>0</v>
      </c>
    </row>
    <row r="306" spans="2:20" s="32" customFormat="1" ht="15" customHeight="1">
      <c r="B306" s="57"/>
      <c r="C306" s="57"/>
      <c r="D306" s="57"/>
      <c r="E306" s="57"/>
      <c r="F306" s="57"/>
      <c r="G306" s="64"/>
      <c r="H306" s="52"/>
      <c r="I306" s="52"/>
      <c r="J306" s="21" t="s">
        <v>9</v>
      </c>
      <c r="K306" s="10">
        <v>20770650</v>
      </c>
      <c r="L306" s="10">
        <v>0</v>
      </c>
      <c r="M306" s="10">
        <v>10770650</v>
      </c>
      <c r="N306" s="10">
        <v>2000000</v>
      </c>
      <c r="O306" s="10">
        <v>2000000</v>
      </c>
      <c r="P306" s="10">
        <v>2000000</v>
      </c>
      <c r="Q306" s="10">
        <v>2000000</v>
      </c>
      <c r="R306" s="10">
        <v>2000000</v>
      </c>
      <c r="S306" s="11">
        <f>SUM(N306:R306)</f>
        <v>10000000</v>
      </c>
      <c r="T306" s="11">
        <f>K306-L306-M306-S306</f>
        <v>0</v>
      </c>
    </row>
    <row r="307" spans="2:20" s="32" customFormat="1" ht="15" customHeight="1">
      <c r="B307" s="57"/>
      <c r="C307" s="57"/>
      <c r="D307" s="57"/>
      <c r="E307" s="57"/>
      <c r="F307" s="57"/>
      <c r="G307" s="64"/>
      <c r="H307" s="52"/>
      <c r="I307" s="52"/>
      <c r="J307" s="3" t="s">
        <v>36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1">
        <f>SUM(N307:R307)</f>
        <v>0</v>
      </c>
      <c r="T307" s="11">
        <f>K307-L307-M307-S307</f>
        <v>0</v>
      </c>
    </row>
    <row r="308" spans="2:20" s="32" customFormat="1" ht="15" customHeight="1">
      <c r="B308" s="58"/>
      <c r="C308" s="58"/>
      <c r="D308" s="58"/>
      <c r="E308" s="58"/>
      <c r="F308" s="58"/>
      <c r="G308" s="65"/>
      <c r="H308" s="53"/>
      <c r="I308" s="53"/>
      <c r="J308" s="3" t="s">
        <v>10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1">
        <f>SUM(N308:R308)</f>
        <v>0</v>
      </c>
      <c r="T308" s="11">
        <f>K308-L308-M308-S308</f>
        <v>0</v>
      </c>
    </row>
    <row r="309" spans="2:20" s="32" customFormat="1" ht="15" customHeight="1">
      <c r="B309" s="42"/>
      <c r="C309" s="42"/>
      <c r="D309" s="42"/>
      <c r="E309" s="42"/>
      <c r="F309" s="42"/>
      <c r="G309" s="43"/>
      <c r="H309" s="44"/>
      <c r="I309" s="44"/>
      <c r="J309" s="45"/>
      <c r="K309" s="46"/>
      <c r="L309" s="46"/>
      <c r="M309" s="46"/>
      <c r="N309" s="46"/>
      <c r="O309" s="46"/>
      <c r="P309" s="46"/>
      <c r="Q309" s="46"/>
      <c r="R309" s="46"/>
      <c r="S309" s="47"/>
      <c r="T309" s="47"/>
    </row>
    <row r="310" spans="3:20" ht="30" customHeight="1">
      <c r="C310" s="39"/>
      <c r="D310" s="39"/>
      <c r="E310" s="39"/>
      <c r="G310" s="59" t="s">
        <v>112</v>
      </c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</row>
  </sheetData>
  <sheetProtection password="CC5C" sheet="1" objects="1" scenarios="1" selectLockedCells="1" selectUnlockedCells="1"/>
  <mergeCells count="601">
    <mergeCell ref="I166:I169"/>
    <mergeCell ref="H170:H173"/>
    <mergeCell ref="G199:G202"/>
    <mergeCell ref="G170:G173"/>
    <mergeCell ref="F166:F169"/>
    <mergeCell ref="G187:G190"/>
    <mergeCell ref="F199:F202"/>
    <mergeCell ref="G175:G178"/>
    <mergeCell ref="G183:G186"/>
    <mergeCell ref="F183:F186"/>
    <mergeCell ref="C220:C223"/>
    <mergeCell ref="E220:E223"/>
    <mergeCell ref="F220:F223"/>
    <mergeCell ref="G220:G223"/>
    <mergeCell ref="D220:D223"/>
    <mergeCell ref="B224:B227"/>
    <mergeCell ref="C224:C227"/>
    <mergeCell ref="B229:B232"/>
    <mergeCell ref="E229:E232"/>
    <mergeCell ref="D224:D227"/>
    <mergeCell ref="B211:B214"/>
    <mergeCell ref="D216:D219"/>
    <mergeCell ref="D207:D210"/>
    <mergeCell ref="D211:D214"/>
    <mergeCell ref="B187:B190"/>
    <mergeCell ref="E187:E190"/>
    <mergeCell ref="B203:B206"/>
    <mergeCell ref="E203:E206"/>
    <mergeCell ref="E191:E194"/>
    <mergeCell ref="B220:B223"/>
    <mergeCell ref="B142:B145"/>
    <mergeCell ref="B150:B153"/>
    <mergeCell ref="E207:E210"/>
    <mergeCell ref="B207:B210"/>
    <mergeCell ref="B216:B219"/>
    <mergeCell ref="E146:E149"/>
    <mergeCell ref="B162:B165"/>
    <mergeCell ref="B175:B178"/>
    <mergeCell ref="C158:C161"/>
    <mergeCell ref="D199:D202"/>
    <mergeCell ref="F146:F149"/>
    <mergeCell ref="G146:G149"/>
    <mergeCell ref="H146:H149"/>
    <mergeCell ref="F162:F165"/>
    <mergeCell ref="H162:H165"/>
    <mergeCell ref="E183:E186"/>
    <mergeCell ref="H199:H202"/>
    <mergeCell ref="E179:E182"/>
    <mergeCell ref="H158:H161"/>
    <mergeCell ref="B154:B157"/>
    <mergeCell ref="E154:E157"/>
    <mergeCell ref="B233:B236"/>
    <mergeCell ref="E233:E236"/>
    <mergeCell ref="B199:B202"/>
    <mergeCell ref="E199:E202"/>
    <mergeCell ref="B191:B194"/>
    <mergeCell ref="B195:B198"/>
    <mergeCell ref="C199:C202"/>
    <mergeCell ref="C203:C206"/>
    <mergeCell ref="B146:B149"/>
    <mergeCell ref="C146:C149"/>
    <mergeCell ref="F86:F89"/>
    <mergeCell ref="B130:B133"/>
    <mergeCell ref="B106:B109"/>
    <mergeCell ref="G74:G77"/>
    <mergeCell ref="I118:I121"/>
    <mergeCell ref="H106:H109"/>
    <mergeCell ref="H110:H113"/>
    <mergeCell ref="H114:H117"/>
    <mergeCell ref="H74:H77"/>
    <mergeCell ref="I98:I101"/>
    <mergeCell ref="D134:D137"/>
    <mergeCell ref="D142:D145"/>
    <mergeCell ref="I102:I105"/>
    <mergeCell ref="I114:I117"/>
    <mergeCell ref="I126:I129"/>
    <mergeCell ref="I122:I125"/>
    <mergeCell ref="H126:H129"/>
    <mergeCell ref="F130:F133"/>
    <mergeCell ref="G126:G129"/>
    <mergeCell ref="F170:F173"/>
    <mergeCell ref="I142:I145"/>
    <mergeCell ref="C142:C145"/>
    <mergeCell ref="E142:E145"/>
    <mergeCell ref="F158:F161"/>
    <mergeCell ref="G150:G153"/>
    <mergeCell ref="F154:F157"/>
    <mergeCell ref="E150:E153"/>
    <mergeCell ref="F150:F153"/>
    <mergeCell ref="H150:H153"/>
    <mergeCell ref="H245:H248"/>
    <mergeCell ref="G241:G244"/>
    <mergeCell ref="E215:I215"/>
    <mergeCell ref="G207:G210"/>
    <mergeCell ref="H211:H214"/>
    <mergeCell ref="E216:E219"/>
    <mergeCell ref="I220:I223"/>
    <mergeCell ref="H220:H223"/>
    <mergeCell ref="I211:I214"/>
    <mergeCell ref="H224:H227"/>
    <mergeCell ref="G224:G227"/>
    <mergeCell ref="I158:I161"/>
    <mergeCell ref="I162:I165"/>
    <mergeCell ref="H187:H190"/>
    <mergeCell ref="I199:I202"/>
    <mergeCell ref="H175:H178"/>
    <mergeCell ref="I179:I182"/>
    <mergeCell ref="E174:I174"/>
    <mergeCell ref="E170:E173"/>
    <mergeCell ref="F233:F236"/>
    <mergeCell ref="F207:F210"/>
    <mergeCell ref="F216:F219"/>
    <mergeCell ref="F224:F227"/>
    <mergeCell ref="E241:E244"/>
    <mergeCell ref="E228:I228"/>
    <mergeCell ref="I245:I248"/>
    <mergeCell ref="I233:I236"/>
    <mergeCell ref="G233:G236"/>
    <mergeCell ref="I229:I232"/>
    <mergeCell ref="G229:G232"/>
    <mergeCell ref="F229:F232"/>
    <mergeCell ref="F237:F240"/>
    <mergeCell ref="H233:H236"/>
    <mergeCell ref="E82:E85"/>
    <mergeCell ref="G216:G219"/>
    <mergeCell ref="F134:F137"/>
    <mergeCell ref="E90:E93"/>
    <mergeCell ref="G211:G214"/>
    <mergeCell ref="G195:G198"/>
    <mergeCell ref="F126:F129"/>
    <mergeCell ref="E130:E133"/>
    <mergeCell ref="G142:G145"/>
    <mergeCell ref="F142:F145"/>
    <mergeCell ref="G102:G105"/>
    <mergeCell ref="E102:E105"/>
    <mergeCell ref="F102:F105"/>
    <mergeCell ref="I224:I227"/>
    <mergeCell ref="E122:E125"/>
    <mergeCell ref="G158:G161"/>
    <mergeCell ref="G162:G165"/>
    <mergeCell ref="F122:F125"/>
    <mergeCell ref="H118:H121"/>
    <mergeCell ref="H130:H133"/>
    <mergeCell ref="B74:B77"/>
    <mergeCell ref="F74:F77"/>
    <mergeCell ref="B110:B113"/>
    <mergeCell ref="D90:D93"/>
    <mergeCell ref="B78:B81"/>
    <mergeCell ref="F82:F85"/>
    <mergeCell ref="E74:E77"/>
    <mergeCell ref="E78:E81"/>
    <mergeCell ref="F78:F81"/>
    <mergeCell ref="C102:C105"/>
    <mergeCell ref="G114:G117"/>
    <mergeCell ref="C122:C125"/>
    <mergeCell ref="E86:E89"/>
    <mergeCell ref="B122:B125"/>
    <mergeCell ref="D122:D125"/>
    <mergeCell ref="G118:G121"/>
    <mergeCell ref="E118:E121"/>
    <mergeCell ref="B98:B101"/>
    <mergeCell ref="C98:C101"/>
    <mergeCell ref="B102:B105"/>
    <mergeCell ref="F90:F93"/>
    <mergeCell ref="E106:E109"/>
    <mergeCell ref="F106:F109"/>
    <mergeCell ref="E94:E97"/>
    <mergeCell ref="E114:E117"/>
    <mergeCell ref="F114:F117"/>
    <mergeCell ref="D94:D97"/>
    <mergeCell ref="B94:B97"/>
    <mergeCell ref="F94:F97"/>
    <mergeCell ref="B114:B117"/>
    <mergeCell ref="F110:F113"/>
    <mergeCell ref="E110:E113"/>
    <mergeCell ref="E175:E178"/>
    <mergeCell ref="B183:B186"/>
    <mergeCell ref="B126:B129"/>
    <mergeCell ref="E126:E129"/>
    <mergeCell ref="D126:D129"/>
    <mergeCell ref="B179:B182"/>
    <mergeCell ref="B166:B169"/>
    <mergeCell ref="B170:B173"/>
    <mergeCell ref="E158:E161"/>
    <mergeCell ref="D130:D133"/>
    <mergeCell ref="H154:H157"/>
    <mergeCell ref="G134:G137"/>
    <mergeCell ref="G154:G157"/>
    <mergeCell ref="H134:H137"/>
    <mergeCell ref="H142:H145"/>
    <mergeCell ref="I138:I141"/>
    <mergeCell ref="H138:H141"/>
    <mergeCell ref="G130:G133"/>
    <mergeCell ref="I150:I153"/>
    <mergeCell ref="I130:I133"/>
    <mergeCell ref="I134:I137"/>
    <mergeCell ref="I146:I149"/>
    <mergeCell ref="B257:B260"/>
    <mergeCell ref="B237:B240"/>
    <mergeCell ref="B245:B248"/>
    <mergeCell ref="F203:F206"/>
    <mergeCell ref="E211:E214"/>
    <mergeCell ref="E245:E248"/>
    <mergeCell ref="F245:F248"/>
    <mergeCell ref="E224:E227"/>
    <mergeCell ref="E237:E240"/>
    <mergeCell ref="E257:E260"/>
    <mergeCell ref="B1:T1"/>
    <mergeCell ref="B3:T3"/>
    <mergeCell ref="B241:B244"/>
    <mergeCell ref="H241:H244"/>
    <mergeCell ref="I241:I244"/>
    <mergeCell ref="B158:B161"/>
    <mergeCell ref="F211:F214"/>
    <mergeCell ref="E166:E169"/>
    <mergeCell ref="I237:I240"/>
    <mergeCell ref="H237:H240"/>
    <mergeCell ref="F241:F244"/>
    <mergeCell ref="F257:F260"/>
    <mergeCell ref="H86:H89"/>
    <mergeCell ref="G86:G89"/>
    <mergeCell ref="G110:G113"/>
    <mergeCell ref="H90:H93"/>
    <mergeCell ref="H183:H186"/>
    <mergeCell ref="G166:G169"/>
    <mergeCell ref="G94:G97"/>
    <mergeCell ref="G90:G93"/>
    <mergeCell ref="T4:T6"/>
    <mergeCell ref="S4:S6"/>
    <mergeCell ref="K4:K6"/>
    <mergeCell ref="G257:G260"/>
    <mergeCell ref="I191:I194"/>
    <mergeCell ref="I183:I186"/>
    <mergeCell ref="H94:H97"/>
    <mergeCell ref="H122:H125"/>
    <mergeCell ref="G122:G125"/>
    <mergeCell ref="I94:I97"/>
    <mergeCell ref="J4:J6"/>
    <mergeCell ref="N5:R5"/>
    <mergeCell ref="M4:M6"/>
    <mergeCell ref="N4:R4"/>
    <mergeCell ref="L4:L6"/>
    <mergeCell ref="B4:B6"/>
    <mergeCell ref="F22:F25"/>
    <mergeCell ref="F18:F21"/>
    <mergeCell ref="E8:I11"/>
    <mergeCell ref="E13:I13"/>
    <mergeCell ref="B22:B25"/>
    <mergeCell ref="D22:D25"/>
    <mergeCell ref="G4:G6"/>
    <mergeCell ref="I14:I17"/>
    <mergeCell ref="H18:H21"/>
    <mergeCell ref="H4:I4"/>
    <mergeCell ref="H22:H25"/>
    <mergeCell ref="I22:I25"/>
    <mergeCell ref="H26:H29"/>
    <mergeCell ref="I26:I29"/>
    <mergeCell ref="H14:H17"/>
    <mergeCell ref="G78:G81"/>
    <mergeCell ref="I70:I73"/>
    <mergeCell ref="I207:I210"/>
    <mergeCell ref="I18:I21"/>
    <mergeCell ref="I30:I33"/>
    <mergeCell ref="H30:H33"/>
    <mergeCell ref="H179:H182"/>
    <mergeCell ref="I90:I93"/>
    <mergeCell ref="H166:H169"/>
    <mergeCell ref="I154:I157"/>
    <mergeCell ref="I110:I113"/>
    <mergeCell ref="I106:I109"/>
    <mergeCell ref="I62:I65"/>
    <mergeCell ref="H70:H73"/>
    <mergeCell ref="G261:G264"/>
    <mergeCell ref="I82:I85"/>
    <mergeCell ref="H257:H260"/>
    <mergeCell ref="I257:I260"/>
    <mergeCell ref="G237:G240"/>
    <mergeCell ref="I86:I89"/>
    <mergeCell ref="G106:G109"/>
    <mergeCell ref="I187:I190"/>
    <mergeCell ref="I175:I178"/>
    <mergeCell ref="G245:G248"/>
    <mergeCell ref="B261:B264"/>
    <mergeCell ref="B265:B268"/>
    <mergeCell ref="B270:B273"/>
    <mergeCell ref="E283:E286"/>
    <mergeCell ref="B279:B282"/>
    <mergeCell ref="E270:E273"/>
    <mergeCell ref="D283:D286"/>
    <mergeCell ref="F265:F268"/>
    <mergeCell ref="E261:E264"/>
    <mergeCell ref="F261:F264"/>
    <mergeCell ref="E269:I269"/>
    <mergeCell ref="E265:E268"/>
    <mergeCell ref="I265:I268"/>
    <mergeCell ref="H261:H264"/>
    <mergeCell ref="I261:I264"/>
    <mergeCell ref="H265:H268"/>
    <mergeCell ref="G265:G268"/>
    <mergeCell ref="C275:C278"/>
    <mergeCell ref="H288:H291"/>
    <mergeCell ref="G288:G291"/>
    <mergeCell ref="H296:H299"/>
    <mergeCell ref="G296:G299"/>
    <mergeCell ref="E292:E295"/>
    <mergeCell ref="E288:E291"/>
    <mergeCell ref="D288:D291"/>
    <mergeCell ref="I279:I282"/>
    <mergeCell ref="F270:F273"/>
    <mergeCell ref="G270:G273"/>
    <mergeCell ref="H270:H273"/>
    <mergeCell ref="I275:I278"/>
    <mergeCell ref="H305:H308"/>
    <mergeCell ref="I296:I299"/>
    <mergeCell ref="I292:I295"/>
    <mergeCell ref="I288:I291"/>
    <mergeCell ref="I301:I304"/>
    <mergeCell ref="E300:I300"/>
    <mergeCell ref="E301:E304"/>
    <mergeCell ref="F305:F308"/>
    <mergeCell ref="H301:H304"/>
    <mergeCell ref="H279:H282"/>
    <mergeCell ref="G275:G278"/>
    <mergeCell ref="E275:E278"/>
    <mergeCell ref="G292:G295"/>
    <mergeCell ref="G283:G286"/>
    <mergeCell ref="E287:I287"/>
    <mergeCell ref="I305:I308"/>
    <mergeCell ref="F288:F291"/>
    <mergeCell ref="G301:G304"/>
    <mergeCell ref="B305:B308"/>
    <mergeCell ref="E305:E308"/>
    <mergeCell ref="B288:B291"/>
    <mergeCell ref="G305:G308"/>
    <mergeCell ref="E296:E299"/>
    <mergeCell ref="F296:F299"/>
    <mergeCell ref="F301:F304"/>
    <mergeCell ref="H82:H85"/>
    <mergeCell ref="E274:I274"/>
    <mergeCell ref="H283:H286"/>
    <mergeCell ref="I283:I286"/>
    <mergeCell ref="G279:G282"/>
    <mergeCell ref="F275:F278"/>
    <mergeCell ref="E279:E282"/>
    <mergeCell ref="F279:F282"/>
    <mergeCell ref="F283:F286"/>
    <mergeCell ref="I270:I273"/>
    <mergeCell ref="E195:E198"/>
    <mergeCell ref="F195:F198"/>
    <mergeCell ref="H195:H198"/>
    <mergeCell ref="B296:B299"/>
    <mergeCell ref="B283:B286"/>
    <mergeCell ref="F292:F295"/>
    <mergeCell ref="H292:H295"/>
    <mergeCell ref="B292:B295"/>
    <mergeCell ref="H275:H278"/>
    <mergeCell ref="B275:B278"/>
    <mergeCell ref="I216:I219"/>
    <mergeCell ref="H207:H210"/>
    <mergeCell ref="F175:F178"/>
    <mergeCell ref="F191:F194"/>
    <mergeCell ref="G191:G194"/>
    <mergeCell ref="H216:H219"/>
    <mergeCell ref="F187:F190"/>
    <mergeCell ref="H191:H194"/>
    <mergeCell ref="F179:F182"/>
    <mergeCell ref="G179:G182"/>
    <mergeCell ref="G46:G49"/>
    <mergeCell ref="H46:H49"/>
    <mergeCell ref="I66:I69"/>
    <mergeCell ref="E66:E69"/>
    <mergeCell ref="H54:H57"/>
    <mergeCell ref="I54:I57"/>
    <mergeCell ref="G58:G61"/>
    <mergeCell ref="H58:H61"/>
    <mergeCell ref="G22:G25"/>
    <mergeCell ref="E38:E41"/>
    <mergeCell ref="I46:I49"/>
    <mergeCell ref="H38:H41"/>
    <mergeCell ref="I38:I41"/>
    <mergeCell ref="E26:E29"/>
    <mergeCell ref="H42:H45"/>
    <mergeCell ref="I42:I45"/>
    <mergeCell ref="H34:H37"/>
    <mergeCell ref="I34:I37"/>
    <mergeCell ref="E46:E49"/>
    <mergeCell ref="F46:F49"/>
    <mergeCell ref="E58:E61"/>
    <mergeCell ref="B46:B49"/>
    <mergeCell ref="B50:B53"/>
    <mergeCell ref="B54:B57"/>
    <mergeCell ref="F58:F61"/>
    <mergeCell ref="B58:B61"/>
    <mergeCell ref="E18:E21"/>
    <mergeCell ref="G18:G21"/>
    <mergeCell ref="D26:D29"/>
    <mergeCell ref="F66:F69"/>
    <mergeCell ref="G66:G69"/>
    <mergeCell ref="E50:E53"/>
    <mergeCell ref="F50:F53"/>
    <mergeCell ref="E54:E57"/>
    <mergeCell ref="F54:F57"/>
    <mergeCell ref="G50:G53"/>
    <mergeCell ref="B26:B29"/>
    <mergeCell ref="F14:F17"/>
    <mergeCell ref="F38:F41"/>
    <mergeCell ref="G38:G41"/>
    <mergeCell ref="G26:G29"/>
    <mergeCell ref="E34:E37"/>
    <mergeCell ref="F34:F37"/>
    <mergeCell ref="G34:G37"/>
    <mergeCell ref="F26:F29"/>
    <mergeCell ref="E22:E25"/>
    <mergeCell ref="B14:B17"/>
    <mergeCell ref="E14:E17"/>
    <mergeCell ref="G14:G17"/>
    <mergeCell ref="E62:E65"/>
    <mergeCell ref="F62:F65"/>
    <mergeCell ref="B18:B21"/>
    <mergeCell ref="B38:B41"/>
    <mergeCell ref="E42:E45"/>
    <mergeCell ref="F42:F45"/>
    <mergeCell ref="G42:G45"/>
    <mergeCell ref="G70:G73"/>
    <mergeCell ref="G62:G65"/>
    <mergeCell ref="H66:H69"/>
    <mergeCell ref="D66:D69"/>
    <mergeCell ref="D70:D73"/>
    <mergeCell ref="B70:B73"/>
    <mergeCell ref="E70:E73"/>
    <mergeCell ref="B62:B65"/>
    <mergeCell ref="F70:F73"/>
    <mergeCell ref="B66:B69"/>
    <mergeCell ref="E138:E141"/>
    <mergeCell ref="F138:F141"/>
    <mergeCell ref="G138:G141"/>
    <mergeCell ref="D138:D141"/>
    <mergeCell ref="B90:B93"/>
    <mergeCell ref="B82:B85"/>
    <mergeCell ref="C90:C93"/>
    <mergeCell ref="B138:B141"/>
    <mergeCell ref="B134:B137"/>
    <mergeCell ref="B86:B89"/>
    <mergeCell ref="B118:B121"/>
    <mergeCell ref="F118:F121"/>
    <mergeCell ref="C66:C69"/>
    <mergeCell ref="C70:C73"/>
    <mergeCell ref="C74:C77"/>
    <mergeCell ref="C78:C81"/>
    <mergeCell ref="C82:C85"/>
    <mergeCell ref="C86:C89"/>
    <mergeCell ref="C106:C109"/>
    <mergeCell ref="C110:C113"/>
    <mergeCell ref="C114:C117"/>
    <mergeCell ref="I195:I198"/>
    <mergeCell ref="B249:B252"/>
    <mergeCell ref="E249:E252"/>
    <mergeCell ref="F249:F252"/>
    <mergeCell ref="G249:G252"/>
    <mergeCell ref="H249:H252"/>
    <mergeCell ref="G203:G206"/>
    <mergeCell ref="H203:H206"/>
    <mergeCell ref="I203:I206"/>
    <mergeCell ref="H229:H232"/>
    <mergeCell ref="I249:I252"/>
    <mergeCell ref="D203:D206"/>
    <mergeCell ref="I170:I173"/>
    <mergeCell ref="E98:E101"/>
    <mergeCell ref="F98:F101"/>
    <mergeCell ref="G98:G101"/>
    <mergeCell ref="H98:H101"/>
    <mergeCell ref="E162:E165"/>
    <mergeCell ref="E134:E137"/>
    <mergeCell ref="H102:H105"/>
    <mergeCell ref="H50:H53"/>
    <mergeCell ref="I50:I53"/>
    <mergeCell ref="H78:H81"/>
    <mergeCell ref="I58:I61"/>
    <mergeCell ref="I74:I77"/>
    <mergeCell ref="H62:H65"/>
    <mergeCell ref="G82:G85"/>
    <mergeCell ref="I78:I81"/>
    <mergeCell ref="C14:C17"/>
    <mergeCell ref="C18:C21"/>
    <mergeCell ref="C22:C25"/>
    <mergeCell ref="C26:C29"/>
    <mergeCell ref="C38:C41"/>
    <mergeCell ref="D34:D37"/>
    <mergeCell ref="D30:D33"/>
    <mergeCell ref="D38:D41"/>
    <mergeCell ref="D14:D17"/>
    <mergeCell ref="D18:D21"/>
    <mergeCell ref="C58:C61"/>
    <mergeCell ref="C62:C65"/>
    <mergeCell ref="C46:C49"/>
    <mergeCell ref="C50:C53"/>
    <mergeCell ref="C54:C57"/>
    <mergeCell ref="D42:D45"/>
    <mergeCell ref="D58:D61"/>
    <mergeCell ref="D62:D65"/>
    <mergeCell ref="B34:B37"/>
    <mergeCell ref="C34:C37"/>
    <mergeCell ref="B42:B45"/>
    <mergeCell ref="C42:C45"/>
    <mergeCell ref="C94:C97"/>
    <mergeCell ref="C118:C121"/>
    <mergeCell ref="C191:C194"/>
    <mergeCell ref="C195:C198"/>
    <mergeCell ref="C126:C129"/>
    <mergeCell ref="C130:C133"/>
    <mergeCell ref="C134:C137"/>
    <mergeCell ref="C138:C141"/>
    <mergeCell ref="C150:C153"/>
    <mergeCell ref="C154:C157"/>
    <mergeCell ref="C162:C165"/>
    <mergeCell ref="C166:C169"/>
    <mergeCell ref="C301:C304"/>
    <mergeCell ref="C249:C252"/>
    <mergeCell ref="C257:C260"/>
    <mergeCell ref="C261:C264"/>
    <mergeCell ref="C265:C268"/>
    <mergeCell ref="C211:C214"/>
    <mergeCell ref="C216:C219"/>
    <mergeCell ref="C279:C282"/>
    <mergeCell ref="C241:C244"/>
    <mergeCell ref="C207:C210"/>
    <mergeCell ref="I5:I6"/>
    <mergeCell ref="H5:H6"/>
    <mergeCell ref="C183:C186"/>
    <mergeCell ref="C187:C190"/>
    <mergeCell ref="C170:C173"/>
    <mergeCell ref="C175:C178"/>
    <mergeCell ref="C179:C182"/>
    <mergeCell ref="D191:D194"/>
    <mergeCell ref="H253:H256"/>
    <mergeCell ref="I253:I256"/>
    <mergeCell ref="C229:C232"/>
    <mergeCell ref="C233:C236"/>
    <mergeCell ref="C237:C240"/>
    <mergeCell ref="E253:E256"/>
    <mergeCell ref="F253:F256"/>
    <mergeCell ref="G253:G256"/>
    <mergeCell ref="D253:D256"/>
    <mergeCell ref="D229:D232"/>
    <mergeCell ref="C305:C308"/>
    <mergeCell ref="B253:B256"/>
    <mergeCell ref="C253:C256"/>
    <mergeCell ref="C245:C248"/>
    <mergeCell ref="C288:C291"/>
    <mergeCell ref="C292:C295"/>
    <mergeCell ref="C296:C299"/>
    <mergeCell ref="C283:C286"/>
    <mergeCell ref="C270:C273"/>
    <mergeCell ref="B301:B304"/>
    <mergeCell ref="G310:T310"/>
    <mergeCell ref="B30:B33"/>
    <mergeCell ref="C30:C33"/>
    <mergeCell ref="E30:E33"/>
    <mergeCell ref="F30:F33"/>
    <mergeCell ref="G30:G33"/>
    <mergeCell ref="G54:G57"/>
    <mergeCell ref="D46:D49"/>
    <mergeCell ref="D50:D53"/>
    <mergeCell ref="D54:D57"/>
    <mergeCell ref="D74:D77"/>
    <mergeCell ref="D110:D113"/>
    <mergeCell ref="D114:D117"/>
    <mergeCell ref="D118:D121"/>
    <mergeCell ref="D98:D101"/>
    <mergeCell ref="D102:D105"/>
    <mergeCell ref="D106:D109"/>
    <mergeCell ref="D86:D89"/>
    <mergeCell ref="D78:D81"/>
    <mergeCell ref="D82:D85"/>
    <mergeCell ref="D146:D149"/>
    <mergeCell ref="D150:D153"/>
    <mergeCell ref="D154:D157"/>
    <mergeCell ref="D158:D161"/>
    <mergeCell ref="D162:D165"/>
    <mergeCell ref="D166:D169"/>
    <mergeCell ref="D170:D173"/>
    <mergeCell ref="D175:D178"/>
    <mergeCell ref="D179:D182"/>
    <mergeCell ref="D183:D186"/>
    <mergeCell ref="D187:D190"/>
    <mergeCell ref="D195:D198"/>
    <mergeCell ref="D233:D236"/>
    <mergeCell ref="D237:D240"/>
    <mergeCell ref="D241:D244"/>
    <mergeCell ref="D245:D248"/>
    <mergeCell ref="D249:D252"/>
    <mergeCell ref="D257:D260"/>
    <mergeCell ref="D261:D264"/>
    <mergeCell ref="D292:D295"/>
    <mergeCell ref="D296:D299"/>
    <mergeCell ref="D301:D304"/>
    <mergeCell ref="D305:D308"/>
    <mergeCell ref="D265:D268"/>
    <mergeCell ref="D270:D273"/>
    <mergeCell ref="D275:D278"/>
    <mergeCell ref="D279:D282"/>
  </mergeCells>
  <printOptions horizontalCentered="1"/>
  <pageMargins left="0.1968503937007874" right="0.1968503937007874" top="0.3937007874015748" bottom="0.1968503937007874" header="0.5118110236220472" footer="0.11811023622047245"/>
  <pageSetup horizontalDpi="600" verticalDpi="600" orientation="landscape" paperSize="9" scale="80" r:id="rId1"/>
  <headerFooter alignWithMargins="0">
    <oddFooter>&amp;L&amp;3&amp;F&amp;CStrona &amp;P z &amp;N</oddFooter>
  </headerFooter>
  <rowBreaks count="9" manualBreakCount="9">
    <brk id="37" min="4" max="19" man="1"/>
    <brk id="69" min="4" max="19" man="1"/>
    <brk id="101" min="4" max="19" man="1"/>
    <brk id="133" min="4" max="19" man="1"/>
    <brk id="165" min="4" max="19" man="1"/>
    <brk id="194" min="4" max="19" man="1"/>
    <brk id="227" min="4" max="19" man="1"/>
    <brk id="260" min="4" max="19" man="1"/>
    <brk id="286" min="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Pieńkowska</dc:creator>
  <cp:keywords/>
  <dc:description/>
  <cp:lastModifiedBy>URZAD GMINY STARE BABICE</cp:lastModifiedBy>
  <cp:lastPrinted>2008-09-22T10:49:23Z</cp:lastPrinted>
  <dcterms:created xsi:type="dcterms:W3CDTF">2003-07-27T20:50:52Z</dcterms:created>
  <dcterms:modified xsi:type="dcterms:W3CDTF">2008-09-22T11:02:14Z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-1395644295</vt:i4>
  </property>
  <property fmtid="{D5CDD505-2E9C-101B-9397-08002B2CF9AE}" pid="3" name="_EmailSubject">
    <vt:lpwstr/>
  </property>
  <property fmtid="{D5CDD505-2E9C-101B-9397-08002B2CF9AE}" pid="4" name="_AuthorEmail">
    <vt:lpwstr>JWszelaka@warszawa.um.gov.pl</vt:lpwstr>
  </property>
  <property fmtid="{D5CDD505-2E9C-101B-9397-08002B2CF9AE}" pid="5" name="_AuthorEmailDisplayName">
    <vt:lpwstr>Wszelaka Justyna</vt:lpwstr>
  </property>
  <property fmtid="{D5CDD505-2E9C-101B-9397-08002B2CF9AE}" pid="6" name="_ReviewingToolsShownOnce">
    <vt:lpwstr/>
  </property>
</Properties>
</file>