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0" yWindow="1245" windowWidth="9900" windowHeight="4860" activeTab="0"/>
  </bookViews>
  <sheets>
    <sheet name="zał. nr 2" sheetId="1" r:id="rId1"/>
    <sheet name="Arkusz3" sheetId="2" r:id="rId2"/>
  </sheets>
  <definedNames>
    <definedName name="_xlnm.Print_Titles" localSheetId="0">'zał. nr 2'!$9:$13</definedName>
  </definedNames>
  <calcPr fullCalcOnLoad="1"/>
</workbook>
</file>

<file path=xl/sharedStrings.xml><?xml version="1.0" encoding="utf-8"?>
<sst xmlns="http://schemas.openxmlformats.org/spreadsheetml/2006/main" count="228" uniqueCount="198">
  <si>
    <t>Dz.</t>
  </si>
  <si>
    <t>Rozdz.</t>
  </si>
  <si>
    <t>Nazwa działu i rozdziału</t>
  </si>
  <si>
    <t>Bieżące</t>
  </si>
  <si>
    <t>Razem</t>
  </si>
  <si>
    <t>w tym:</t>
  </si>
  <si>
    <t>Wynagrodzenia</t>
  </si>
  <si>
    <t>Pochodne</t>
  </si>
  <si>
    <t>Dotacje</t>
  </si>
  <si>
    <t xml:space="preserve">1 </t>
  </si>
  <si>
    <t>2</t>
  </si>
  <si>
    <t>010</t>
  </si>
  <si>
    <t>Rolnictwo i łowiectwo</t>
  </si>
  <si>
    <t>01010</t>
  </si>
  <si>
    <t>Infrastruktura wodociągowa i sanitacyjna wsi</t>
  </si>
  <si>
    <t xml:space="preserve"> </t>
  </si>
  <si>
    <t>01030</t>
  </si>
  <si>
    <t>Izby rolnicze</t>
  </si>
  <si>
    <t>600</t>
  </si>
  <si>
    <t>Transport i łączność</t>
  </si>
  <si>
    <t>60004</t>
  </si>
  <si>
    <t>Lokalny transport zbiorowy</t>
  </si>
  <si>
    <t>60016</t>
  </si>
  <si>
    <t>Drogi publiczne gminne</t>
  </si>
  <si>
    <t>700</t>
  </si>
  <si>
    <t>Gospodarka mieszkaniowa</t>
  </si>
  <si>
    <t>70004</t>
  </si>
  <si>
    <t>Różne jednostki gospodarki mieszkaniowej</t>
  </si>
  <si>
    <t>70005</t>
  </si>
  <si>
    <t>Gospodarka gruntami i nieruchomościami</t>
  </si>
  <si>
    <t>710</t>
  </si>
  <si>
    <t>Działalność usługowa</t>
  </si>
  <si>
    <t>71004</t>
  </si>
  <si>
    <t>Plany zagospodarow.  przestrzennego</t>
  </si>
  <si>
    <t>71013</t>
  </si>
  <si>
    <t>Prace geodezyjne i kartograficzne /nieinw/</t>
  </si>
  <si>
    <t>71035</t>
  </si>
  <si>
    <t>Cmentarze</t>
  </si>
  <si>
    <t>750</t>
  </si>
  <si>
    <t>Administracja publiczna</t>
  </si>
  <si>
    <t>75011</t>
  </si>
  <si>
    <t>Urzędy wojewódzkie</t>
  </si>
  <si>
    <t>75022</t>
  </si>
  <si>
    <t>Rady Gmin</t>
  </si>
  <si>
    <t>75023</t>
  </si>
  <si>
    <t>Urząd Gminy</t>
  </si>
  <si>
    <t>75095</t>
  </si>
  <si>
    <t>Pozostała działalność</t>
  </si>
  <si>
    <t>Urzędy naczelnych organów władzy państwowej, kontroli i ochrony prawa oraz sądownictwa</t>
  </si>
  <si>
    <t>75101</t>
  </si>
  <si>
    <t>Urzędy naczelnych organów władzy państwowej, kontroli i ochrony prawa</t>
  </si>
  <si>
    <t>752</t>
  </si>
  <si>
    <t>Obrona narodowa</t>
  </si>
  <si>
    <t>75212</t>
  </si>
  <si>
    <t>Pozostałe wydatki obronne</t>
  </si>
  <si>
    <t>754</t>
  </si>
  <si>
    <t>Bezpieczeństwo publiczne i ochrona przeciwpożarowa</t>
  </si>
  <si>
    <t>75412</t>
  </si>
  <si>
    <t>Ochotnicze straże pożarne</t>
  </si>
  <si>
    <t>75414</t>
  </si>
  <si>
    <t>Obrona cywilna</t>
  </si>
  <si>
    <t>75495</t>
  </si>
  <si>
    <t>756</t>
  </si>
  <si>
    <t>Dochody od osób prawnych, od osób fizycznych i od jednostek nieposiadających osobowości prawnej oraz wydatki związane z ich poborem</t>
  </si>
  <si>
    <t>75647</t>
  </si>
  <si>
    <t>Pobór podatków, opłat i niepodatkowych należności budżetowych</t>
  </si>
  <si>
    <t>757</t>
  </si>
  <si>
    <t>Obsługa długu publicznego</t>
  </si>
  <si>
    <t>75702</t>
  </si>
  <si>
    <t>Obsługa papierów wartościowych, kredytów i pożyczek jednostek samorządu terytorialnego</t>
  </si>
  <si>
    <t>758</t>
  </si>
  <si>
    <t>Różne rozliczenia</t>
  </si>
  <si>
    <t>75818</t>
  </si>
  <si>
    <t>Rezerwy ogólne i celowe :</t>
  </si>
  <si>
    <t xml:space="preserve">rezerwy ogólne </t>
  </si>
  <si>
    <t>801</t>
  </si>
  <si>
    <t>Oświata i wychowanie</t>
  </si>
  <si>
    <t>80101</t>
  </si>
  <si>
    <t>Szkoły Podstawowe</t>
  </si>
  <si>
    <t>80104</t>
  </si>
  <si>
    <t>Przedszkola</t>
  </si>
  <si>
    <t>80110</t>
  </si>
  <si>
    <t>Gimnazja</t>
  </si>
  <si>
    <t>80113</t>
  </si>
  <si>
    <t>Dowożenie uczniów do szkół</t>
  </si>
  <si>
    <t>80114</t>
  </si>
  <si>
    <t>Zespoły ekonomiczno-administracyjne szkół</t>
  </si>
  <si>
    <t>80146</t>
  </si>
  <si>
    <t>Dokształcanie i doskonalenie nauczycieli</t>
  </si>
  <si>
    <t>80195</t>
  </si>
  <si>
    <t>851</t>
  </si>
  <si>
    <t>Ochrona zdrowia</t>
  </si>
  <si>
    <t>85149</t>
  </si>
  <si>
    <t>Programy polityki zdrowotnej</t>
  </si>
  <si>
    <t>85154</t>
  </si>
  <si>
    <t>Przeciwdziałanie alkoholizmowi</t>
  </si>
  <si>
    <t>852</t>
  </si>
  <si>
    <t>Pomoc społeczna</t>
  </si>
  <si>
    <t>85213</t>
  </si>
  <si>
    <t>85214</t>
  </si>
  <si>
    <t>85215</t>
  </si>
  <si>
    <t>Dodatki mieszkaniowe</t>
  </si>
  <si>
    <t>85219</t>
  </si>
  <si>
    <t>Ośrodki pomocy społecznej</t>
  </si>
  <si>
    <t>Usługi opiekuńcze i specjalist.usługi opiekuńcze</t>
  </si>
  <si>
    <t>85295</t>
  </si>
  <si>
    <t>Pozostala działalność</t>
  </si>
  <si>
    <t>854</t>
  </si>
  <si>
    <t>Edukacyjna opieka wychowawcza</t>
  </si>
  <si>
    <t>85401</t>
  </si>
  <si>
    <t>85412</t>
  </si>
  <si>
    <t>Kolonie i obozy oraz inne formy wypoczynku dla dzieci i młodzieży szkolnej</t>
  </si>
  <si>
    <t>900</t>
  </si>
  <si>
    <t>Gospodarka komunalna i ochrona środowiska</t>
  </si>
  <si>
    <t>90001</t>
  </si>
  <si>
    <t>Gospodarka ściekowa i ochrona wód</t>
  </si>
  <si>
    <t>90003</t>
  </si>
  <si>
    <t>Oczyszczanie miast i wsi</t>
  </si>
  <si>
    <t>90004</t>
  </si>
  <si>
    <t>Utrzymanie zieleni w miastach i gminach</t>
  </si>
  <si>
    <t>90015</t>
  </si>
  <si>
    <t>Oświetlenie ulic,placów i dróg</t>
  </si>
  <si>
    <t>90095</t>
  </si>
  <si>
    <t>921</t>
  </si>
  <si>
    <t>Kultura i ochrona dziedzictwa narodowego</t>
  </si>
  <si>
    <t>92116</t>
  </si>
  <si>
    <t>Biblioteki</t>
  </si>
  <si>
    <t>92195</t>
  </si>
  <si>
    <t xml:space="preserve">Pozostała działalność </t>
  </si>
  <si>
    <t>926</t>
  </si>
  <si>
    <t>Kultura fizyczna i sport</t>
  </si>
  <si>
    <t>92601</t>
  </si>
  <si>
    <t>Obiekty sportowe</t>
  </si>
  <si>
    <t>92605</t>
  </si>
  <si>
    <t>Zadania w zakresie kultury fizycznej i sportu</t>
  </si>
  <si>
    <t>Ogółem</t>
  </si>
  <si>
    <t>Łącznie wydatki i rozchody</t>
  </si>
  <si>
    <t>85212</t>
  </si>
  <si>
    <t>75831</t>
  </si>
  <si>
    <t>Część równoważąca subwencji ogólnej dla gmin</t>
  </si>
  <si>
    <t>751</t>
  </si>
  <si>
    <t>-organizacja festynu Zielonki</t>
  </si>
  <si>
    <t>-organizacja imprez artystycznych</t>
  </si>
  <si>
    <t>-prowadzenie ogólnodostępnych pracowni internetowych</t>
  </si>
  <si>
    <t>organizacja i uczestnictwo w imprezach sportowych</t>
  </si>
  <si>
    <t>spłaty pożyczek i kredytów</t>
  </si>
  <si>
    <t>Wójta Gminy Stare Babice</t>
  </si>
  <si>
    <t>Załącznik Nr  2</t>
  </si>
  <si>
    <t>Plan po zmianach</t>
  </si>
  <si>
    <t>Wydatki - wykonanie</t>
  </si>
  <si>
    <t>75075</t>
  </si>
  <si>
    <t>Promocja jednostek samorządu terytorialnego</t>
  </si>
  <si>
    <t>80103</t>
  </si>
  <si>
    <t>85415</t>
  </si>
  <si>
    <t>Pomoc materialna dla uczniów</t>
  </si>
  <si>
    <t>Oddziały przedszkolne w szkoł.podstawowych</t>
  </si>
  <si>
    <t>Wydatki   ogółem majątkowe</t>
  </si>
  <si>
    <t xml:space="preserve"> Dotacje na zadania zlecone</t>
  </si>
  <si>
    <t>Świadczenia rodzinne oraz skł. na ubezp.emeryt,rentowe z ubezp. Społecznego</t>
  </si>
  <si>
    <t>Składki na ubezpieczenie zdrowotne opłacane za osoby pobierajace niektóre świadczenia z opmocy społecznej oraz niektóre swiadczenia rodzinne</t>
  </si>
  <si>
    <t>Zasiłki i pomoc w naturze oraz skladki na ubezpieczenia społeczne</t>
  </si>
  <si>
    <t>rezerwy celowe</t>
  </si>
  <si>
    <t>01095</t>
  </si>
  <si>
    <t>Komendy Wojewódzkie Policji</t>
  </si>
  <si>
    <t>75404</t>
  </si>
  <si>
    <t>%                   6 : 5</t>
  </si>
  <si>
    <t>85153</t>
  </si>
  <si>
    <t>Zwalczanie narkomanii</t>
  </si>
  <si>
    <t>75416</t>
  </si>
  <si>
    <t>Straż gminna</t>
  </si>
  <si>
    <t>spłaty pożyczek otrzymanych na finansowanie zadań realizowanych z udziałem środków pochodzących z budżetu Unii Europejskiej</t>
  </si>
  <si>
    <t>SPRAWOZDANIE Z WYKONANIA WYDATKÓW BUDŻETOWYCH GMINY ZA I PÓŁROCZE 2008 ROKU</t>
  </si>
  <si>
    <t>Plan wg uchwały na 2008 r.</t>
  </si>
  <si>
    <t>400</t>
  </si>
  <si>
    <t>Wytwarzanie i zaopatrywanie w energię elektryczną , gaz i wodę</t>
  </si>
  <si>
    <t>40002</t>
  </si>
  <si>
    <t>Dostarczanie wody</t>
  </si>
  <si>
    <t>75421</t>
  </si>
  <si>
    <t>Zarządzanie kryzysowe</t>
  </si>
  <si>
    <t>80148</t>
  </si>
  <si>
    <t>Stołówki szkolne</t>
  </si>
  <si>
    <t>85141</t>
  </si>
  <si>
    <t>Ratownictwo medyczne</t>
  </si>
  <si>
    <t>92101</t>
  </si>
  <si>
    <t>92109</t>
  </si>
  <si>
    <t>Domy i ośrodki kultury, świetlice i kluby</t>
  </si>
  <si>
    <t>92695</t>
  </si>
  <si>
    <t>01008</t>
  </si>
  <si>
    <t>Melioracje wodne</t>
  </si>
  <si>
    <t>75109</t>
  </si>
  <si>
    <t>Wybory do rad gmin, rad powiatów i sejmików wojewódzkich,wybory wójtów, burmistrzów i prezydentów miast oraz referenda gminne, powiatowe i wojewódzkie</t>
  </si>
  <si>
    <t>853</t>
  </si>
  <si>
    <t>85395</t>
  </si>
  <si>
    <t>Świetlice szkolne</t>
  </si>
  <si>
    <t>Pozostałe zadania w zakresie polityki społecznej</t>
  </si>
  <si>
    <t>Instytucje kinematografii</t>
  </si>
  <si>
    <t xml:space="preserve">Do Zarządzenia Nr 136/08 </t>
  </si>
  <si>
    <t>z dnia 25 sierpnia 2008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</si>
</sst>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8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b/>
      <sz val="14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i/>
      <sz val="10"/>
      <name val="Arial CE"/>
      <family val="2"/>
    </font>
    <font>
      <i/>
      <sz val="10"/>
      <name val="Arial CE"/>
      <family val="2"/>
    </font>
    <font>
      <b/>
      <sz val="12"/>
      <name val="Arial CE"/>
      <family val="2"/>
    </font>
    <font>
      <sz val="8"/>
      <name val="Times New Roman CE"/>
      <family val="1"/>
    </font>
    <font>
      <sz val="10"/>
      <name val="Times New Roman CE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21" borderId="4" applyNumberFormat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20" borderId="1" applyNumberFormat="0" applyAlignment="0" applyProtection="0"/>
    <xf numFmtId="9" fontId="0" fillId="0" borderId="0" applyFont="0" applyFill="0" applyBorder="0" applyAlignment="0" applyProtection="0"/>
    <xf numFmtId="0" fontId="23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" borderId="0" applyNumberFormat="0" applyBorder="0" applyAlignment="0" applyProtection="0"/>
  </cellStyleXfs>
  <cellXfs count="18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49" fontId="1" fillId="0" borderId="11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14" xfId="0" applyFont="1" applyBorder="1" applyAlignment="1">
      <alignment horizontal="center" vertical="top" wrapText="1"/>
    </xf>
    <xf numFmtId="0" fontId="1" fillId="0" borderId="0" xfId="0" applyFont="1" applyFill="1" applyAlignment="1">
      <alignment horizontal="center"/>
    </xf>
    <xf numFmtId="49" fontId="1" fillId="0" borderId="15" xfId="0" applyNumberFormat="1" applyFont="1" applyFill="1" applyBorder="1" applyAlignment="1">
      <alignment/>
    </xf>
    <xf numFmtId="49" fontId="0" fillId="0" borderId="15" xfId="0" applyNumberFormat="1" applyFont="1" applyFill="1" applyBorder="1" applyAlignment="1">
      <alignment horizontal="left"/>
    </xf>
    <xf numFmtId="49" fontId="0" fillId="0" borderId="15" xfId="0" applyNumberFormat="1" applyFont="1" applyFill="1" applyBorder="1" applyAlignment="1">
      <alignment wrapText="1"/>
    </xf>
    <xf numFmtId="49" fontId="1" fillId="0" borderId="16" xfId="0" applyNumberFormat="1" applyFont="1" applyFill="1" applyBorder="1" applyAlignment="1">
      <alignment/>
    </xf>
    <xf numFmtId="49" fontId="0" fillId="0" borderId="16" xfId="0" applyNumberFormat="1" applyFont="1" applyFill="1" applyBorder="1" applyAlignment="1" quotePrefix="1">
      <alignment horizontal="left"/>
    </xf>
    <xf numFmtId="3" fontId="0" fillId="0" borderId="16" xfId="0" applyNumberFormat="1" applyFont="1" applyFill="1" applyBorder="1" applyAlignment="1">
      <alignment wrapText="1"/>
    </xf>
    <xf numFmtId="3" fontId="0" fillId="0" borderId="17" xfId="0" applyNumberFormat="1" applyFont="1" applyFill="1" applyBorder="1" applyAlignment="1">
      <alignment wrapText="1"/>
    </xf>
    <xf numFmtId="2" fontId="0" fillId="0" borderId="15" xfId="0" applyNumberFormat="1" applyFont="1" applyFill="1" applyBorder="1" applyAlignment="1">
      <alignment/>
    </xf>
    <xf numFmtId="49" fontId="0" fillId="0" borderId="16" xfId="0" applyNumberFormat="1" applyFont="1" applyFill="1" applyBorder="1" applyAlignment="1">
      <alignment wrapText="1"/>
    </xf>
    <xf numFmtId="49" fontId="0" fillId="0" borderId="16" xfId="0" applyNumberFormat="1" applyFont="1" applyFill="1" applyBorder="1" applyAlignment="1">
      <alignment horizontal="left"/>
    </xf>
    <xf numFmtId="3" fontId="0" fillId="0" borderId="16" xfId="0" applyNumberFormat="1" applyFont="1" applyFill="1" applyBorder="1" applyAlignment="1">
      <alignment/>
    </xf>
    <xf numFmtId="3" fontId="0" fillId="0" borderId="17" xfId="0" applyNumberFormat="1" applyFont="1" applyFill="1" applyBorder="1" applyAlignment="1">
      <alignment/>
    </xf>
    <xf numFmtId="3" fontId="1" fillId="0" borderId="17" xfId="0" applyNumberFormat="1" applyFont="1" applyFill="1" applyBorder="1" applyAlignment="1">
      <alignment/>
    </xf>
    <xf numFmtId="49" fontId="6" fillId="0" borderId="16" xfId="0" applyNumberFormat="1" applyFont="1" applyFill="1" applyBorder="1" applyAlignment="1">
      <alignment wrapText="1"/>
    </xf>
    <xf numFmtId="3" fontId="6" fillId="0" borderId="16" xfId="0" applyNumberFormat="1" applyFont="1" applyFill="1" applyBorder="1" applyAlignment="1">
      <alignment/>
    </xf>
    <xf numFmtId="49" fontId="6" fillId="0" borderId="15" xfId="0" applyNumberFormat="1" applyFont="1" applyFill="1" applyBorder="1" applyAlignment="1">
      <alignment wrapText="1"/>
    </xf>
    <xf numFmtId="3" fontId="0" fillId="0" borderId="15" xfId="0" applyNumberFormat="1" applyFont="1" applyFill="1" applyBorder="1" applyAlignment="1">
      <alignment/>
    </xf>
    <xf numFmtId="3" fontId="0" fillId="0" borderId="18" xfId="0" applyNumberFormat="1" applyFont="1" applyFill="1" applyBorder="1" applyAlignment="1">
      <alignment/>
    </xf>
    <xf numFmtId="49" fontId="7" fillId="0" borderId="15" xfId="0" applyNumberFormat="1" applyFont="1" applyFill="1" applyBorder="1" applyAlignment="1">
      <alignment wrapText="1"/>
    </xf>
    <xf numFmtId="3" fontId="7" fillId="0" borderId="15" xfId="0" applyNumberFormat="1" applyFont="1" applyFill="1" applyBorder="1" applyAlignment="1">
      <alignment/>
    </xf>
    <xf numFmtId="49" fontId="1" fillId="0" borderId="19" xfId="0" applyNumberFormat="1" applyFont="1" applyFill="1" applyBorder="1" applyAlignment="1">
      <alignment/>
    </xf>
    <xf numFmtId="49" fontId="0" fillId="0" borderId="19" xfId="0" applyNumberFormat="1" applyFont="1" applyFill="1" applyBorder="1" applyAlignment="1">
      <alignment horizontal="left"/>
    </xf>
    <xf numFmtId="49" fontId="0" fillId="0" borderId="19" xfId="0" applyNumberFormat="1" applyFont="1" applyFill="1" applyBorder="1" applyAlignment="1">
      <alignment wrapText="1"/>
    </xf>
    <xf numFmtId="3" fontId="0" fillId="0" borderId="19" xfId="0" applyNumberFormat="1" applyFont="1" applyFill="1" applyBorder="1" applyAlignment="1">
      <alignment/>
    </xf>
    <xf numFmtId="3" fontId="0" fillId="0" borderId="20" xfId="0" applyNumberFormat="1" applyFont="1" applyFill="1" applyBorder="1" applyAlignment="1">
      <alignment/>
    </xf>
    <xf numFmtId="49" fontId="0" fillId="0" borderId="21" xfId="0" applyNumberFormat="1" applyFont="1" applyFill="1" applyBorder="1" applyAlignment="1">
      <alignment horizontal="left"/>
    </xf>
    <xf numFmtId="49" fontId="0" fillId="0" borderId="21" xfId="0" applyNumberFormat="1" applyFont="1" applyFill="1" applyBorder="1" applyAlignment="1">
      <alignment wrapText="1"/>
    </xf>
    <xf numFmtId="3" fontId="0" fillId="0" borderId="21" xfId="0" applyNumberFormat="1" applyFont="1" applyFill="1" applyBorder="1" applyAlignment="1">
      <alignment/>
    </xf>
    <xf numFmtId="3" fontId="0" fillId="0" borderId="22" xfId="0" applyNumberFormat="1" applyFont="1" applyFill="1" applyBorder="1" applyAlignment="1">
      <alignment/>
    </xf>
    <xf numFmtId="0" fontId="0" fillId="0" borderId="16" xfId="0" applyFont="1" applyFill="1" applyBorder="1" applyAlignment="1">
      <alignment horizontal="left"/>
    </xf>
    <xf numFmtId="49" fontId="1" fillId="0" borderId="16" xfId="0" applyNumberFormat="1" applyFont="1" applyFill="1" applyBorder="1" applyAlignment="1">
      <alignment horizontal="left"/>
    </xf>
    <xf numFmtId="0" fontId="8" fillId="0" borderId="16" xfId="0" applyFont="1" applyFill="1" applyBorder="1" applyAlignment="1">
      <alignment/>
    </xf>
    <xf numFmtId="3" fontId="1" fillId="0" borderId="16" xfId="0" applyNumberFormat="1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0" fontId="1" fillId="0" borderId="24" xfId="0" applyFont="1" applyFill="1" applyBorder="1" applyAlignment="1">
      <alignment horizontal="left"/>
    </xf>
    <xf numFmtId="0" fontId="8" fillId="0" borderId="25" xfId="0" applyFont="1" applyFill="1" applyBorder="1" applyAlignment="1">
      <alignment/>
    </xf>
    <xf numFmtId="3" fontId="1" fillId="0" borderId="25" xfId="0" applyNumberFormat="1" applyFont="1" applyFill="1" applyBorder="1" applyAlignment="1">
      <alignment/>
    </xf>
    <xf numFmtId="2" fontId="1" fillId="0" borderId="26" xfId="0" applyNumberFormat="1" applyFont="1" applyFill="1" applyBorder="1" applyAlignment="1">
      <alignment/>
    </xf>
    <xf numFmtId="49" fontId="4" fillId="0" borderId="16" xfId="0" applyNumberFormat="1" applyFont="1" applyFill="1" applyBorder="1" applyAlignment="1">
      <alignment wrapText="1"/>
    </xf>
    <xf numFmtId="3" fontId="0" fillId="0" borderId="0" xfId="0" applyNumberFormat="1" applyFont="1" applyFill="1" applyAlignment="1">
      <alignment/>
    </xf>
    <xf numFmtId="0" fontId="6" fillId="0" borderId="16" xfId="0" applyFont="1" applyFill="1" applyBorder="1" applyAlignment="1">
      <alignment/>
    </xf>
    <xf numFmtId="0" fontId="6" fillId="0" borderId="16" xfId="0" applyFont="1" applyFill="1" applyBorder="1" applyAlignment="1">
      <alignment horizontal="left"/>
    </xf>
    <xf numFmtId="3" fontId="6" fillId="0" borderId="17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49" fontId="1" fillId="0" borderId="27" xfId="0" applyNumberFormat="1" applyFont="1" applyFill="1" applyBorder="1" applyAlignment="1">
      <alignment/>
    </xf>
    <xf numFmtId="49" fontId="0" fillId="0" borderId="27" xfId="0" applyNumberFormat="1" applyFont="1" applyFill="1" applyBorder="1" applyAlignment="1">
      <alignment/>
    </xf>
    <xf numFmtId="49" fontId="1" fillId="0" borderId="28" xfId="0" applyNumberFormat="1" applyFont="1" applyFill="1" applyBorder="1" applyAlignment="1">
      <alignment/>
    </xf>
    <xf numFmtId="0" fontId="1" fillId="0" borderId="27" xfId="0" applyFont="1" applyFill="1" applyBorder="1" applyAlignment="1">
      <alignment horizontal="center"/>
    </xf>
    <xf numFmtId="49" fontId="1" fillId="0" borderId="29" xfId="0" applyNumberFormat="1" applyFont="1" applyFill="1" applyBorder="1" applyAlignment="1">
      <alignment/>
    </xf>
    <xf numFmtId="49" fontId="1" fillId="0" borderId="30" xfId="0" applyNumberFormat="1" applyFont="1" applyFill="1" applyBorder="1" applyAlignment="1">
      <alignment/>
    </xf>
    <xf numFmtId="0" fontId="6" fillId="0" borderId="27" xfId="0" applyFont="1" applyFill="1" applyBorder="1" applyAlignment="1">
      <alignment/>
    </xf>
    <xf numFmtId="0" fontId="1" fillId="0" borderId="27" xfId="0" applyFont="1" applyFill="1" applyBorder="1" applyAlignment="1">
      <alignment/>
    </xf>
    <xf numFmtId="0" fontId="1" fillId="0" borderId="29" xfId="0" applyFont="1" applyFill="1" applyBorder="1" applyAlignment="1">
      <alignment/>
    </xf>
    <xf numFmtId="0" fontId="0" fillId="0" borderId="19" xfId="0" applyFont="1" applyFill="1" applyBorder="1" applyAlignment="1">
      <alignment horizontal="left"/>
    </xf>
    <xf numFmtId="2" fontId="0" fillId="0" borderId="31" xfId="0" applyNumberFormat="1" applyFont="1" applyFill="1" applyBorder="1" applyAlignment="1">
      <alignment/>
    </xf>
    <xf numFmtId="2" fontId="0" fillId="0" borderId="32" xfId="0" applyNumberFormat="1" applyFont="1" applyFill="1" applyBorder="1" applyAlignment="1">
      <alignment/>
    </xf>
    <xf numFmtId="2" fontId="0" fillId="0" borderId="16" xfId="0" applyNumberFormat="1" applyFont="1" applyFill="1" applyBorder="1" applyAlignment="1">
      <alignment/>
    </xf>
    <xf numFmtId="43" fontId="0" fillId="0" borderId="16" xfId="42" applyFont="1" applyFill="1" applyBorder="1" applyAlignment="1">
      <alignment wrapText="1"/>
    </xf>
    <xf numFmtId="43" fontId="0" fillId="0" borderId="16" xfId="42" applyFont="1" applyFill="1" applyBorder="1" applyAlignment="1">
      <alignment/>
    </xf>
    <xf numFmtId="43" fontId="0" fillId="0" borderId="19" xfId="42" applyFont="1" applyFill="1" applyBorder="1" applyAlignment="1">
      <alignment/>
    </xf>
    <xf numFmtId="43" fontId="0" fillId="0" borderId="15" xfId="42" applyFont="1" applyFill="1" applyBorder="1" applyAlignment="1">
      <alignment/>
    </xf>
    <xf numFmtId="43" fontId="6" fillId="0" borderId="16" xfId="42" applyFont="1" applyFill="1" applyBorder="1" applyAlignment="1">
      <alignment/>
    </xf>
    <xf numFmtId="43" fontId="6" fillId="0" borderId="15" xfId="42" applyFont="1" applyFill="1" applyBorder="1" applyAlignment="1">
      <alignment/>
    </xf>
    <xf numFmtId="43" fontId="7" fillId="0" borderId="15" xfId="42" applyFont="1" applyFill="1" applyBorder="1" applyAlignment="1">
      <alignment/>
    </xf>
    <xf numFmtId="43" fontId="0" fillId="0" borderId="21" xfId="42" applyFont="1" applyFill="1" applyBorder="1" applyAlignment="1">
      <alignment/>
    </xf>
    <xf numFmtId="43" fontId="1" fillId="0" borderId="16" xfId="42" applyFont="1" applyFill="1" applyBorder="1" applyAlignment="1">
      <alignment/>
    </xf>
    <xf numFmtId="43" fontId="1" fillId="0" borderId="25" xfId="42" applyFont="1" applyFill="1" applyBorder="1" applyAlignment="1">
      <alignment/>
    </xf>
    <xf numFmtId="43" fontId="0" fillId="0" borderId="17" xfId="42" applyFont="1" applyFill="1" applyBorder="1" applyAlignment="1">
      <alignment/>
    </xf>
    <xf numFmtId="2" fontId="0" fillId="0" borderId="33" xfId="0" applyNumberFormat="1" applyFont="1" applyFill="1" applyBorder="1" applyAlignment="1">
      <alignment/>
    </xf>
    <xf numFmtId="3" fontId="7" fillId="0" borderId="16" xfId="0" applyNumberFormat="1" applyFont="1" applyFill="1" applyBorder="1" applyAlignment="1">
      <alignment/>
    </xf>
    <xf numFmtId="43" fontId="0" fillId="0" borderId="16" xfId="42" applyFont="1" applyFill="1" applyBorder="1" applyAlignment="1">
      <alignment horizontal="center"/>
    </xf>
    <xf numFmtId="49" fontId="1" fillId="4" borderId="28" xfId="0" applyNumberFormat="1" applyFont="1" applyFill="1" applyBorder="1" applyAlignment="1">
      <alignment/>
    </xf>
    <xf numFmtId="49" fontId="1" fillId="4" borderId="15" xfId="0" applyNumberFormat="1" applyFont="1" applyFill="1" applyBorder="1" applyAlignment="1">
      <alignment horizontal="left"/>
    </xf>
    <xf numFmtId="49" fontId="1" fillId="4" borderId="16" xfId="0" applyNumberFormat="1" applyFont="1" applyFill="1" applyBorder="1" applyAlignment="1">
      <alignment wrapText="1"/>
    </xf>
    <xf numFmtId="3" fontId="1" fillId="4" borderId="15" xfId="0" applyNumberFormat="1" applyFont="1" applyFill="1" applyBorder="1" applyAlignment="1">
      <alignment wrapText="1"/>
    </xf>
    <xf numFmtId="43" fontId="1" fillId="4" borderId="15" xfId="42" applyFont="1" applyFill="1" applyBorder="1" applyAlignment="1">
      <alignment wrapText="1"/>
    </xf>
    <xf numFmtId="2" fontId="1" fillId="4" borderId="31" xfId="0" applyNumberFormat="1" applyFont="1" applyFill="1" applyBorder="1" applyAlignment="1">
      <alignment/>
    </xf>
    <xf numFmtId="49" fontId="1" fillId="10" borderId="28" xfId="0" applyNumberFormat="1" applyFont="1" applyFill="1" applyBorder="1" applyAlignment="1">
      <alignment/>
    </xf>
    <xf numFmtId="49" fontId="1" fillId="10" borderId="15" xfId="0" applyNumberFormat="1" applyFont="1" applyFill="1" applyBorder="1" applyAlignment="1">
      <alignment horizontal="left"/>
    </xf>
    <xf numFmtId="49" fontId="1" fillId="10" borderId="16" xfId="0" applyNumberFormat="1" applyFont="1" applyFill="1" applyBorder="1" applyAlignment="1">
      <alignment wrapText="1"/>
    </xf>
    <xf numFmtId="2" fontId="1" fillId="10" borderId="31" xfId="0" applyNumberFormat="1" applyFont="1" applyFill="1" applyBorder="1" applyAlignment="1">
      <alignment/>
    </xf>
    <xf numFmtId="49" fontId="1" fillId="10" borderId="27" xfId="0" applyNumberFormat="1" applyFont="1" applyFill="1" applyBorder="1" applyAlignment="1">
      <alignment/>
    </xf>
    <xf numFmtId="49" fontId="1" fillId="10" borderId="16" xfId="0" applyNumberFormat="1" applyFont="1" applyFill="1" applyBorder="1" applyAlignment="1">
      <alignment horizontal="left"/>
    </xf>
    <xf numFmtId="3" fontId="1" fillId="10" borderId="16" xfId="0" applyNumberFormat="1" applyFont="1" applyFill="1" applyBorder="1" applyAlignment="1">
      <alignment wrapText="1"/>
    </xf>
    <xf numFmtId="43" fontId="1" fillId="10" borderId="16" xfId="42" applyFont="1" applyFill="1" applyBorder="1" applyAlignment="1">
      <alignment wrapText="1"/>
    </xf>
    <xf numFmtId="3" fontId="1" fillId="10" borderId="17" xfId="0" applyNumberFormat="1" applyFont="1" applyFill="1" applyBorder="1" applyAlignment="1">
      <alignment wrapText="1"/>
    </xf>
    <xf numFmtId="49" fontId="5" fillId="10" borderId="15" xfId="0" applyNumberFormat="1" applyFont="1" applyFill="1" applyBorder="1" applyAlignment="1">
      <alignment wrapText="1"/>
    </xf>
    <xf numFmtId="3" fontId="1" fillId="10" borderId="15" xfId="0" applyNumberFormat="1" applyFont="1" applyFill="1" applyBorder="1" applyAlignment="1">
      <alignment/>
    </xf>
    <xf numFmtId="43" fontId="1" fillId="10" borderId="15" xfId="42" applyFont="1" applyFill="1" applyBorder="1" applyAlignment="1">
      <alignment/>
    </xf>
    <xf numFmtId="49" fontId="1" fillId="10" borderId="16" xfId="0" applyNumberFormat="1" applyFont="1" applyFill="1" applyBorder="1" applyAlignment="1">
      <alignment/>
    </xf>
    <xf numFmtId="3" fontId="1" fillId="10" borderId="16" xfId="0" applyNumberFormat="1" applyFont="1" applyFill="1" applyBorder="1" applyAlignment="1">
      <alignment/>
    </xf>
    <xf numFmtId="43" fontId="1" fillId="10" borderId="16" xfId="42" applyFont="1" applyFill="1" applyBorder="1" applyAlignment="1">
      <alignment/>
    </xf>
    <xf numFmtId="3" fontId="1" fillId="10" borderId="17" xfId="0" applyNumberFormat="1" applyFont="1" applyFill="1" applyBorder="1" applyAlignment="1">
      <alignment/>
    </xf>
    <xf numFmtId="2" fontId="1" fillId="10" borderId="15" xfId="0" applyNumberFormat="1" applyFont="1" applyFill="1" applyBorder="1" applyAlignment="1">
      <alignment/>
    </xf>
    <xf numFmtId="43" fontId="1" fillId="10" borderId="16" xfId="42" applyFont="1" applyFill="1" applyBorder="1" applyAlignment="1">
      <alignment horizontal="left"/>
    </xf>
    <xf numFmtId="49" fontId="0" fillId="10" borderId="16" xfId="0" applyNumberFormat="1" applyFont="1" applyFill="1" applyBorder="1" applyAlignment="1">
      <alignment horizontal="left"/>
    </xf>
    <xf numFmtId="49" fontId="1" fillId="10" borderId="15" xfId="0" applyNumberFormat="1" applyFont="1" applyFill="1" applyBorder="1" applyAlignment="1">
      <alignment/>
    </xf>
    <xf numFmtId="49" fontId="1" fillId="10" borderId="15" xfId="0" applyNumberFormat="1" applyFont="1" applyFill="1" applyBorder="1" applyAlignment="1">
      <alignment wrapText="1"/>
    </xf>
    <xf numFmtId="49" fontId="1" fillId="10" borderId="34" xfId="0" applyNumberFormat="1" applyFont="1" applyFill="1" applyBorder="1" applyAlignment="1">
      <alignment/>
    </xf>
    <xf numFmtId="49" fontId="1" fillId="10" borderId="35" xfId="0" applyNumberFormat="1" applyFont="1" applyFill="1" applyBorder="1" applyAlignment="1">
      <alignment horizontal="left"/>
    </xf>
    <xf numFmtId="49" fontId="1" fillId="10" borderId="35" xfId="0" applyNumberFormat="1" applyFont="1" applyFill="1" applyBorder="1" applyAlignment="1">
      <alignment wrapText="1"/>
    </xf>
    <xf numFmtId="3" fontId="1" fillId="10" borderId="35" xfId="0" applyNumberFormat="1" applyFont="1" applyFill="1" applyBorder="1" applyAlignment="1">
      <alignment/>
    </xf>
    <xf numFmtId="43" fontId="1" fillId="10" borderId="35" xfId="42" applyFont="1" applyFill="1" applyBorder="1" applyAlignment="1">
      <alignment/>
    </xf>
    <xf numFmtId="3" fontId="1" fillId="10" borderId="36" xfId="0" applyNumberFormat="1" applyFont="1" applyFill="1" applyBorder="1" applyAlignment="1">
      <alignment/>
    </xf>
    <xf numFmtId="2" fontId="1" fillId="10" borderId="37" xfId="0" applyNumberFormat="1" applyFont="1" applyFill="1" applyBorder="1" applyAlignment="1">
      <alignment/>
    </xf>
    <xf numFmtId="49" fontId="1" fillId="24" borderId="27" xfId="0" applyNumberFormat="1" applyFont="1" applyFill="1" applyBorder="1" applyAlignment="1">
      <alignment/>
    </xf>
    <xf numFmtId="49" fontId="1" fillId="24" borderId="16" xfId="0" applyNumberFormat="1" applyFont="1" applyFill="1" applyBorder="1" applyAlignment="1">
      <alignment horizontal="left"/>
    </xf>
    <xf numFmtId="0" fontId="8" fillId="24" borderId="16" xfId="0" applyFont="1" applyFill="1" applyBorder="1" applyAlignment="1">
      <alignment/>
    </xf>
    <xf numFmtId="3" fontId="1" fillId="24" borderId="16" xfId="0" applyNumberFormat="1" applyFont="1" applyFill="1" applyBorder="1" applyAlignment="1">
      <alignment/>
    </xf>
    <xf numFmtId="43" fontId="1" fillId="24" borderId="16" xfId="42" applyFont="1" applyFill="1" applyBorder="1" applyAlignment="1">
      <alignment/>
    </xf>
    <xf numFmtId="2" fontId="1" fillId="24" borderId="31" xfId="0" applyNumberFormat="1" applyFont="1" applyFill="1" applyBorder="1" applyAlignment="1">
      <alignment/>
    </xf>
    <xf numFmtId="0" fontId="0" fillId="0" borderId="19" xfId="0" applyFont="1" applyFill="1" applyBorder="1" applyAlignment="1">
      <alignment wrapText="1"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49" fontId="1" fillId="25" borderId="28" xfId="0" applyNumberFormat="1" applyFont="1" applyFill="1" applyBorder="1" applyAlignment="1">
      <alignment/>
    </xf>
    <xf numFmtId="43" fontId="1" fillId="25" borderId="15" xfId="42" applyFont="1" applyFill="1" applyBorder="1" applyAlignment="1">
      <alignment/>
    </xf>
    <xf numFmtId="49" fontId="0" fillId="25" borderId="15" xfId="0" applyNumberFormat="1" applyFont="1" applyFill="1" applyBorder="1" applyAlignment="1">
      <alignment horizontal="left"/>
    </xf>
    <xf numFmtId="49" fontId="0" fillId="25" borderId="15" xfId="0" applyNumberFormat="1" applyFill="1" applyBorder="1" applyAlignment="1">
      <alignment wrapText="1"/>
    </xf>
    <xf numFmtId="3" fontId="0" fillId="25" borderId="15" xfId="0" applyNumberFormat="1" applyFont="1" applyFill="1" applyBorder="1" applyAlignment="1">
      <alignment/>
    </xf>
    <xf numFmtId="43" fontId="0" fillId="25" borderId="15" xfId="42" applyFont="1" applyFill="1" applyBorder="1" applyAlignment="1">
      <alignment/>
    </xf>
    <xf numFmtId="3" fontId="0" fillId="25" borderId="18" xfId="0" applyNumberFormat="1" applyFont="1" applyFill="1" applyBorder="1" applyAlignment="1">
      <alignment/>
    </xf>
    <xf numFmtId="2" fontId="0" fillId="25" borderId="31" xfId="0" applyNumberFormat="1" applyFont="1" applyFill="1" applyBorder="1" applyAlignment="1">
      <alignment/>
    </xf>
    <xf numFmtId="43" fontId="1" fillId="25" borderId="16" xfId="42" applyFont="1" applyFill="1" applyBorder="1" applyAlignment="1">
      <alignment/>
    </xf>
    <xf numFmtId="49" fontId="1" fillId="25" borderId="16" xfId="0" applyNumberFormat="1" applyFont="1" applyFill="1" applyBorder="1" applyAlignment="1">
      <alignment/>
    </xf>
    <xf numFmtId="3" fontId="1" fillId="25" borderId="16" xfId="0" applyNumberFormat="1" applyFont="1" applyFill="1" applyBorder="1" applyAlignment="1">
      <alignment/>
    </xf>
    <xf numFmtId="2" fontId="1" fillId="25" borderId="16" xfId="0" applyNumberFormat="1" applyFont="1" applyFill="1" applyBorder="1" applyAlignment="1">
      <alignment/>
    </xf>
    <xf numFmtId="49" fontId="0" fillId="25" borderId="16" xfId="0" applyNumberFormat="1" applyFont="1" applyFill="1" applyBorder="1" applyAlignment="1">
      <alignment horizontal="left"/>
    </xf>
    <xf numFmtId="3" fontId="0" fillId="25" borderId="16" xfId="0" applyNumberFormat="1" applyFont="1" applyFill="1" applyBorder="1" applyAlignment="1">
      <alignment/>
    </xf>
    <xf numFmtId="49" fontId="0" fillId="25" borderId="16" xfId="0" applyNumberFormat="1" applyFill="1" applyBorder="1" applyAlignment="1">
      <alignment wrapText="1"/>
    </xf>
    <xf numFmtId="3" fontId="0" fillId="25" borderId="15" xfId="0" applyNumberFormat="1" applyFont="1" applyFill="1" applyBorder="1" applyAlignment="1">
      <alignment wrapText="1"/>
    </xf>
    <xf numFmtId="43" fontId="0" fillId="25" borderId="15" xfId="42" applyFont="1" applyFill="1" applyBorder="1" applyAlignment="1">
      <alignment wrapText="1"/>
    </xf>
    <xf numFmtId="3" fontId="0" fillId="25" borderId="18" xfId="0" applyNumberFormat="1" applyFont="1" applyFill="1" applyBorder="1" applyAlignment="1">
      <alignment wrapText="1"/>
    </xf>
    <xf numFmtId="49" fontId="0" fillId="25" borderId="28" xfId="0" applyNumberFormat="1" applyFont="1" applyFill="1" applyBorder="1" applyAlignment="1">
      <alignment/>
    </xf>
    <xf numFmtId="49" fontId="0" fillId="25" borderId="15" xfId="0" applyNumberFormat="1" applyFill="1" applyBorder="1" applyAlignment="1">
      <alignment horizontal="left"/>
    </xf>
    <xf numFmtId="49" fontId="0" fillId="0" borderId="16" xfId="0" applyNumberFormat="1" applyFont="1" applyFill="1" applyBorder="1" applyAlignment="1">
      <alignment vertical="top" wrapText="1"/>
    </xf>
    <xf numFmtId="3" fontId="0" fillId="25" borderId="15" xfId="0" applyNumberFormat="1" applyFont="1" applyFill="1" applyBorder="1" applyAlignment="1">
      <alignment horizontal="center" vertical="center"/>
    </xf>
    <xf numFmtId="43" fontId="0" fillId="25" borderId="16" xfId="42" applyFont="1" applyFill="1" applyBorder="1" applyAlignment="1">
      <alignment/>
    </xf>
    <xf numFmtId="0" fontId="0" fillId="0" borderId="38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39" xfId="0" applyFont="1" applyFill="1" applyBorder="1" applyAlignment="1">
      <alignment horizontal="center" vertical="top" wrapText="1"/>
    </xf>
    <xf numFmtId="0" fontId="0" fillId="0" borderId="30" xfId="0" applyFont="1" applyFill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0" fontId="0" fillId="0" borderId="38" xfId="0" applyFont="1" applyFill="1" applyBorder="1" applyAlignment="1">
      <alignment horizontal="left" vertical="top" wrapText="1"/>
    </xf>
    <xf numFmtId="0" fontId="0" fillId="0" borderId="21" xfId="0" applyFont="1" applyFill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38" xfId="0" applyFont="1" applyFill="1" applyBorder="1" applyAlignment="1">
      <alignment horizontal="center" vertical="top" wrapText="1"/>
    </xf>
    <xf numFmtId="0" fontId="0" fillId="0" borderId="21" xfId="0" applyFont="1" applyFill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40" xfId="0" applyFont="1" applyFill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top" wrapText="1"/>
    </xf>
    <xf numFmtId="0" fontId="1" fillId="0" borderId="43" xfId="0" applyFont="1" applyBorder="1" applyAlignment="1">
      <alignment horizontal="center" vertical="top" wrapText="1"/>
    </xf>
    <xf numFmtId="0" fontId="1" fillId="0" borderId="44" xfId="0" applyFont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 vertical="top" wrapText="1"/>
    </xf>
    <xf numFmtId="0" fontId="0" fillId="0" borderId="45" xfId="0" applyFont="1" applyFill="1" applyBorder="1" applyAlignment="1">
      <alignment horizontal="center" vertical="top" wrapText="1"/>
    </xf>
    <xf numFmtId="0" fontId="0" fillId="0" borderId="46" xfId="0" applyFont="1" applyFill="1" applyBorder="1" applyAlignment="1">
      <alignment horizontal="center" vertical="top" wrapText="1"/>
    </xf>
    <xf numFmtId="0" fontId="0" fillId="0" borderId="19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20" xfId="0" applyFont="1" applyFill="1" applyBorder="1" applyAlignment="1">
      <alignment horizontal="center" wrapText="1"/>
    </xf>
    <xf numFmtId="0" fontId="0" fillId="0" borderId="47" xfId="0" applyFont="1" applyFill="1" applyBorder="1" applyAlignment="1">
      <alignment horizontal="center" wrapText="1"/>
    </xf>
    <xf numFmtId="0" fontId="0" fillId="0" borderId="42" xfId="0" applyFont="1" applyFill="1" applyBorder="1" applyAlignment="1">
      <alignment horizont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48" xfId="0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50" xfId="0" applyFont="1" applyFill="1" applyBorder="1" applyAlignment="1">
      <alignment horizont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2"/>
  <sheetViews>
    <sheetView tabSelected="1" zoomScalePageLayoutView="0" workbookViewId="0" topLeftCell="E1">
      <selection activeCell="K5" sqref="K5"/>
    </sheetView>
  </sheetViews>
  <sheetFormatPr defaultColWidth="9.00390625" defaultRowHeight="12.75"/>
  <cols>
    <col min="1" max="1" width="3.75390625" style="1" customWidth="1"/>
    <col min="2" max="2" width="6.125" style="2" customWidth="1"/>
    <col min="3" max="3" width="37.25390625" style="3" customWidth="1"/>
    <col min="4" max="5" width="10.125" style="3" customWidth="1"/>
    <col min="6" max="6" width="16.00390625" style="3" customWidth="1"/>
    <col min="7" max="7" width="15.875" style="3" customWidth="1"/>
    <col min="8" max="8" width="16.25390625" style="3" customWidth="1"/>
    <col min="9" max="9" width="15.625" style="3" customWidth="1"/>
    <col min="10" max="10" width="16.125" style="3" customWidth="1"/>
    <col min="11" max="11" width="18.625" style="3" customWidth="1"/>
    <col min="12" max="12" width="14.125" style="3" customWidth="1"/>
    <col min="13" max="13" width="10.625" style="3" customWidth="1"/>
    <col min="14" max="16384" width="9.125" style="3" customWidth="1"/>
  </cols>
  <sheetData>
    <row r="1" spans="9:11" ht="12.75">
      <c r="I1" s="60"/>
      <c r="K1" s="130" t="s">
        <v>147</v>
      </c>
    </row>
    <row r="2" spans="9:11" ht="12.75">
      <c r="I2" s="61"/>
      <c r="K2" s="131" t="s">
        <v>196</v>
      </c>
    </row>
    <row r="3" spans="9:11" ht="12.75">
      <c r="I3" s="60"/>
      <c r="K3" s="130" t="s">
        <v>146</v>
      </c>
    </row>
    <row r="4" spans="3:11" ht="12.75" customHeight="1">
      <c r="C4" s="5"/>
      <c r="I4" s="60"/>
      <c r="K4" s="130" t="s">
        <v>197</v>
      </c>
    </row>
    <row r="5" spans="3:11" ht="12.75" customHeight="1">
      <c r="C5" s="5"/>
      <c r="I5" s="60"/>
      <c r="K5" s="60"/>
    </row>
    <row r="6" spans="3:11" ht="18">
      <c r="C6" s="5" t="s">
        <v>171</v>
      </c>
      <c r="I6" s="60"/>
      <c r="K6" s="4"/>
    </row>
    <row r="7" spans="3:11" ht="18">
      <c r="C7" s="5"/>
      <c r="I7" s="60"/>
      <c r="K7" s="4"/>
    </row>
    <row r="8" spans="3:9" ht="12.75" customHeight="1" thickBot="1">
      <c r="C8" s="5"/>
      <c r="I8" s="4"/>
    </row>
    <row r="9" spans="1:13" s="6" customFormat="1" ht="12.75">
      <c r="A9" s="158" t="s">
        <v>0</v>
      </c>
      <c r="B9" s="161" t="s">
        <v>1</v>
      </c>
      <c r="C9" s="164" t="s">
        <v>2</v>
      </c>
      <c r="D9" s="155" t="s">
        <v>172</v>
      </c>
      <c r="E9" s="155" t="s">
        <v>148</v>
      </c>
      <c r="F9" s="187" t="s">
        <v>149</v>
      </c>
      <c r="G9" s="187"/>
      <c r="H9" s="187"/>
      <c r="I9" s="187"/>
      <c r="J9" s="187"/>
      <c r="K9" s="187"/>
      <c r="L9" s="187"/>
      <c r="M9" s="169" t="s">
        <v>165</v>
      </c>
    </row>
    <row r="10" spans="1:13" s="6" customFormat="1" ht="12.75">
      <c r="A10" s="159"/>
      <c r="B10" s="162"/>
      <c r="C10" s="165"/>
      <c r="D10" s="167"/>
      <c r="E10" s="156"/>
      <c r="F10" s="172" t="s">
        <v>135</v>
      </c>
      <c r="G10" s="175" t="s">
        <v>3</v>
      </c>
      <c r="H10" s="176"/>
      <c r="I10" s="176"/>
      <c r="J10" s="177"/>
      <c r="K10" s="183" t="s">
        <v>156</v>
      </c>
      <c r="L10" s="184" t="s">
        <v>157</v>
      </c>
      <c r="M10" s="170"/>
    </row>
    <row r="11" spans="1:13" s="6" customFormat="1" ht="12.75" customHeight="1">
      <c r="A11" s="159"/>
      <c r="B11" s="162"/>
      <c r="C11" s="165"/>
      <c r="D11" s="167"/>
      <c r="E11" s="156"/>
      <c r="F11" s="173"/>
      <c r="G11" s="178" t="s">
        <v>4</v>
      </c>
      <c r="H11" s="180" t="s">
        <v>5</v>
      </c>
      <c r="I11" s="181"/>
      <c r="J11" s="182"/>
      <c r="K11" s="156"/>
      <c r="L11" s="185"/>
      <c r="M11" s="170"/>
    </row>
    <row r="12" spans="1:13" s="6" customFormat="1" ht="29.25" customHeight="1" thickBot="1">
      <c r="A12" s="160"/>
      <c r="B12" s="163"/>
      <c r="C12" s="166"/>
      <c r="D12" s="168"/>
      <c r="E12" s="157"/>
      <c r="F12" s="174"/>
      <c r="G12" s="179"/>
      <c r="H12" s="7" t="s">
        <v>6</v>
      </c>
      <c r="I12" s="8" t="s">
        <v>7</v>
      </c>
      <c r="J12" s="9" t="s">
        <v>8</v>
      </c>
      <c r="K12" s="157"/>
      <c r="L12" s="186"/>
      <c r="M12" s="171"/>
    </row>
    <row r="13" spans="1:13" s="15" customFormat="1" ht="13.5" thickBot="1">
      <c r="A13" s="10" t="s">
        <v>9</v>
      </c>
      <c r="B13" s="11" t="s">
        <v>10</v>
      </c>
      <c r="C13" s="12">
        <v>3</v>
      </c>
      <c r="D13" s="12">
        <v>4</v>
      </c>
      <c r="E13" s="12">
        <v>5</v>
      </c>
      <c r="F13" s="12">
        <v>6</v>
      </c>
      <c r="G13" s="12">
        <v>7</v>
      </c>
      <c r="H13" s="12">
        <v>8</v>
      </c>
      <c r="I13" s="12">
        <v>9</v>
      </c>
      <c r="J13" s="12">
        <v>10</v>
      </c>
      <c r="K13" s="12">
        <v>11</v>
      </c>
      <c r="L13" s="13">
        <v>12</v>
      </c>
      <c r="M13" s="14">
        <v>13</v>
      </c>
    </row>
    <row r="14" spans="1:13" s="1" customFormat="1" ht="12.75">
      <c r="A14" s="89" t="s">
        <v>11</v>
      </c>
      <c r="B14" s="90"/>
      <c r="C14" s="91" t="s">
        <v>12</v>
      </c>
      <c r="D14" s="92">
        <f>D16+D17</f>
        <v>310575</v>
      </c>
      <c r="E14" s="92">
        <f>E15+E16+E17+E18</f>
        <v>676387</v>
      </c>
      <c r="F14" s="93">
        <f aca="true" t="shared" si="0" ref="F14:L14">F16+F17+F18</f>
        <v>225943.84</v>
      </c>
      <c r="G14" s="93">
        <f t="shared" si="0"/>
        <v>13195.83</v>
      </c>
      <c r="H14" s="93">
        <f t="shared" si="0"/>
        <v>0</v>
      </c>
      <c r="I14" s="93">
        <f t="shared" si="0"/>
        <v>0</v>
      </c>
      <c r="J14" s="92">
        <f t="shared" si="0"/>
        <v>0</v>
      </c>
      <c r="K14" s="93">
        <f t="shared" si="0"/>
        <v>212748.01</v>
      </c>
      <c r="L14" s="92">
        <f t="shared" si="0"/>
        <v>0</v>
      </c>
      <c r="M14" s="94">
        <f>F14/E14*100</f>
        <v>33.404521376076126</v>
      </c>
    </row>
    <row r="15" spans="1:13" s="1" customFormat="1" ht="12.75">
      <c r="A15" s="150"/>
      <c r="B15" s="151" t="s">
        <v>187</v>
      </c>
      <c r="C15" s="135" t="s">
        <v>188</v>
      </c>
      <c r="D15" s="147">
        <v>0</v>
      </c>
      <c r="E15" s="147">
        <v>310000</v>
      </c>
      <c r="F15" s="148">
        <v>0</v>
      </c>
      <c r="G15" s="148"/>
      <c r="H15" s="148"/>
      <c r="I15" s="148"/>
      <c r="J15" s="147"/>
      <c r="K15" s="148"/>
      <c r="L15" s="149"/>
      <c r="M15" s="139"/>
    </row>
    <row r="16" spans="1:13" ht="15.75" customHeight="1">
      <c r="A16" s="62"/>
      <c r="B16" s="20" t="s">
        <v>13</v>
      </c>
      <c r="C16" s="18" t="s">
        <v>14</v>
      </c>
      <c r="D16" s="21">
        <v>300000</v>
      </c>
      <c r="E16" s="21">
        <v>350000</v>
      </c>
      <c r="F16" s="75">
        <v>212748.01</v>
      </c>
      <c r="G16" s="21">
        <v>0</v>
      </c>
      <c r="H16" s="75"/>
      <c r="I16" s="75"/>
      <c r="J16" s="21"/>
      <c r="K16" s="75">
        <v>212748.01</v>
      </c>
      <c r="L16" s="22">
        <v>0</v>
      </c>
      <c r="M16" s="72">
        <f aca="true" t="shared" si="1" ref="M16:M80">F16/E16*100</f>
        <v>60.78514571428572</v>
      </c>
    </row>
    <row r="17" spans="1:13" ht="12.75">
      <c r="A17" s="62" t="s">
        <v>15</v>
      </c>
      <c r="B17" s="20" t="s">
        <v>16</v>
      </c>
      <c r="C17" s="24" t="s">
        <v>17</v>
      </c>
      <c r="D17" s="21">
        <v>10575</v>
      </c>
      <c r="E17" s="21">
        <v>10575</v>
      </c>
      <c r="F17" s="75">
        <v>7384.08</v>
      </c>
      <c r="G17" s="75">
        <v>7384.08</v>
      </c>
      <c r="H17" s="75"/>
      <c r="I17" s="75"/>
      <c r="J17" s="21"/>
      <c r="K17" s="75"/>
      <c r="L17" s="22"/>
      <c r="M17" s="72">
        <f t="shared" si="1"/>
        <v>69.82581560283688</v>
      </c>
    </row>
    <row r="18" spans="1:13" ht="12.75">
      <c r="A18" s="62"/>
      <c r="B18" s="25" t="s">
        <v>162</v>
      </c>
      <c r="C18" s="24" t="s">
        <v>47</v>
      </c>
      <c r="D18" s="21">
        <v>0</v>
      </c>
      <c r="E18" s="21">
        <v>5812</v>
      </c>
      <c r="F18" s="75">
        <v>5811.75</v>
      </c>
      <c r="G18" s="75">
        <v>5811.75</v>
      </c>
      <c r="H18" s="75"/>
      <c r="I18" s="75"/>
      <c r="J18" s="21"/>
      <c r="K18" s="75"/>
      <c r="L18" s="22"/>
      <c r="M18" s="72">
        <f t="shared" si="1"/>
        <v>99.99569855471438</v>
      </c>
    </row>
    <row r="19" spans="1:13" ht="25.5">
      <c r="A19" s="89" t="s">
        <v>173</v>
      </c>
      <c r="B19" s="90"/>
      <c r="C19" s="91" t="s">
        <v>174</v>
      </c>
      <c r="D19" s="92">
        <f>D20</f>
        <v>1059395</v>
      </c>
      <c r="E19" s="92">
        <f>E20</f>
        <v>1059395</v>
      </c>
      <c r="F19" s="93">
        <f>F20</f>
        <v>0</v>
      </c>
      <c r="G19" s="93">
        <f>G20</f>
        <v>0</v>
      </c>
      <c r="H19" s="93">
        <f>H20</f>
        <v>0</v>
      </c>
      <c r="I19" s="93">
        <f>I20+I21+I22</f>
        <v>0</v>
      </c>
      <c r="J19" s="92">
        <f>J20</f>
        <v>0</v>
      </c>
      <c r="K19" s="93">
        <f>K20</f>
        <v>0</v>
      </c>
      <c r="L19" s="92">
        <f>L20+L21+L22</f>
        <v>0</v>
      </c>
      <c r="M19" s="94">
        <f>F19/E19*100</f>
        <v>0</v>
      </c>
    </row>
    <row r="20" spans="1:13" ht="12.75">
      <c r="A20" s="62"/>
      <c r="B20" s="25" t="s">
        <v>175</v>
      </c>
      <c r="C20" s="18" t="s">
        <v>176</v>
      </c>
      <c r="D20" s="21">
        <v>1059395</v>
      </c>
      <c r="E20" s="21">
        <v>1059395</v>
      </c>
      <c r="F20" s="75">
        <v>0</v>
      </c>
      <c r="G20" s="21">
        <v>0</v>
      </c>
      <c r="H20" s="75"/>
      <c r="I20" s="75"/>
      <c r="J20" s="21"/>
      <c r="K20" s="75">
        <v>0</v>
      </c>
      <c r="L20" s="22">
        <v>0</v>
      </c>
      <c r="M20" s="72">
        <f>F20/E20*100</f>
        <v>0</v>
      </c>
    </row>
    <row r="21" spans="1:13" s="1" customFormat="1" ht="12.75">
      <c r="A21" s="99" t="s">
        <v>18</v>
      </c>
      <c r="B21" s="100"/>
      <c r="C21" s="97" t="s">
        <v>19</v>
      </c>
      <c r="D21" s="101">
        <f aca="true" t="shared" si="2" ref="D21:L21">D22+D23</f>
        <v>11007910</v>
      </c>
      <c r="E21" s="101">
        <f t="shared" si="2"/>
        <v>14552510</v>
      </c>
      <c r="F21" s="102">
        <f t="shared" si="2"/>
        <v>2174530.88</v>
      </c>
      <c r="G21" s="102">
        <f t="shared" si="2"/>
        <v>1840750.29</v>
      </c>
      <c r="H21" s="102">
        <f t="shared" si="2"/>
        <v>0</v>
      </c>
      <c r="I21" s="102">
        <f t="shared" si="2"/>
        <v>0</v>
      </c>
      <c r="J21" s="102">
        <f t="shared" si="2"/>
        <v>814306</v>
      </c>
      <c r="K21" s="102">
        <f t="shared" si="2"/>
        <v>333780.59</v>
      </c>
      <c r="L21" s="101">
        <f t="shared" si="2"/>
        <v>0</v>
      </c>
      <c r="M21" s="98">
        <f t="shared" si="1"/>
        <v>14.942651680019459</v>
      </c>
    </row>
    <row r="22" spans="1:13" ht="12.75">
      <c r="A22" s="62" t="s">
        <v>15</v>
      </c>
      <c r="B22" s="25" t="s">
        <v>20</v>
      </c>
      <c r="C22" s="24" t="s">
        <v>21</v>
      </c>
      <c r="D22" s="21">
        <v>1607910</v>
      </c>
      <c r="E22" s="21">
        <v>1630510</v>
      </c>
      <c r="F22" s="75">
        <v>814306</v>
      </c>
      <c r="G22" s="75">
        <v>814306</v>
      </c>
      <c r="H22" s="75"/>
      <c r="I22" s="75"/>
      <c r="J22" s="75">
        <v>814306</v>
      </c>
      <c r="K22" s="75"/>
      <c r="L22" s="22"/>
      <c r="M22" s="72">
        <f t="shared" si="1"/>
        <v>49.94179735174884</v>
      </c>
    </row>
    <row r="23" spans="1:13" ht="12.75">
      <c r="A23" s="62" t="s">
        <v>15</v>
      </c>
      <c r="B23" s="25" t="s">
        <v>22</v>
      </c>
      <c r="C23" s="24" t="s">
        <v>23</v>
      </c>
      <c r="D23" s="21">
        <v>9400000</v>
      </c>
      <c r="E23" s="21">
        <v>12922000</v>
      </c>
      <c r="F23" s="75">
        <v>1360224.88</v>
      </c>
      <c r="G23" s="75">
        <v>1026444.29</v>
      </c>
      <c r="H23" s="75">
        <v>0</v>
      </c>
      <c r="I23" s="75"/>
      <c r="J23" s="75"/>
      <c r="K23" s="75">
        <v>333780.59</v>
      </c>
      <c r="L23" s="22"/>
      <c r="M23" s="72">
        <f t="shared" si="1"/>
        <v>10.526426868905741</v>
      </c>
    </row>
    <row r="24" spans="1:13" s="1" customFormat="1" ht="12.75">
      <c r="A24" s="99" t="s">
        <v>24</v>
      </c>
      <c r="B24" s="100"/>
      <c r="C24" s="97" t="s">
        <v>25</v>
      </c>
      <c r="D24" s="101">
        <f>D25+D26</f>
        <v>17013000</v>
      </c>
      <c r="E24" s="101">
        <f>E25+E26</f>
        <v>17318374</v>
      </c>
      <c r="F24" s="102">
        <f>F25+F26</f>
        <v>3606325.6</v>
      </c>
      <c r="G24" s="102">
        <f>G25+G26</f>
        <v>467167.15</v>
      </c>
      <c r="H24" s="102"/>
      <c r="I24" s="102"/>
      <c r="J24" s="102"/>
      <c r="K24" s="102">
        <f>K25+K26</f>
        <v>3139158.4499999997</v>
      </c>
      <c r="L24" s="103"/>
      <c r="M24" s="98">
        <f t="shared" si="1"/>
        <v>20.82369626617372</v>
      </c>
    </row>
    <row r="25" spans="1:13" ht="25.5">
      <c r="A25" s="62" t="s">
        <v>15</v>
      </c>
      <c r="B25" s="25" t="s">
        <v>26</v>
      </c>
      <c r="C25" s="24" t="s">
        <v>27</v>
      </c>
      <c r="D25" s="21">
        <v>4743000</v>
      </c>
      <c r="E25" s="21">
        <v>4869724</v>
      </c>
      <c r="F25" s="75">
        <v>189414.6</v>
      </c>
      <c r="G25" s="75">
        <v>36301.95</v>
      </c>
      <c r="H25" s="75"/>
      <c r="I25" s="75"/>
      <c r="J25" s="21"/>
      <c r="K25" s="75">
        <v>153112.65</v>
      </c>
      <c r="L25" s="22"/>
      <c r="M25" s="72">
        <f t="shared" si="1"/>
        <v>3.8896372771844976</v>
      </c>
    </row>
    <row r="26" spans="1:13" ht="12.75">
      <c r="A26" s="62" t="s">
        <v>15</v>
      </c>
      <c r="B26" s="25" t="s">
        <v>28</v>
      </c>
      <c r="C26" s="24" t="s">
        <v>29</v>
      </c>
      <c r="D26" s="21">
        <v>12270000</v>
      </c>
      <c r="E26" s="21">
        <v>12448650</v>
      </c>
      <c r="F26" s="75">
        <v>3416911</v>
      </c>
      <c r="G26" s="75">
        <v>430865.2</v>
      </c>
      <c r="H26" s="75"/>
      <c r="I26" s="75"/>
      <c r="J26" s="21"/>
      <c r="K26" s="75">
        <v>2986045.8</v>
      </c>
      <c r="L26" s="22"/>
      <c r="M26" s="72">
        <f t="shared" si="1"/>
        <v>27.44804456708157</v>
      </c>
    </row>
    <row r="27" spans="1:13" s="1" customFormat="1" ht="12.75">
      <c r="A27" s="99" t="s">
        <v>30</v>
      </c>
      <c r="B27" s="100"/>
      <c r="C27" s="97" t="s">
        <v>31</v>
      </c>
      <c r="D27" s="101">
        <f aca="true" t="shared" si="3" ref="D27:I27">D28+D29+D30</f>
        <v>606938</v>
      </c>
      <c r="E27" s="101">
        <f t="shared" si="3"/>
        <v>638124</v>
      </c>
      <c r="F27" s="102">
        <f t="shared" si="3"/>
        <v>55293.72000000001</v>
      </c>
      <c r="G27" s="102">
        <f t="shared" si="3"/>
        <v>25238.29</v>
      </c>
      <c r="H27" s="102">
        <f t="shared" si="3"/>
        <v>2750</v>
      </c>
      <c r="I27" s="102">
        <f t="shared" si="3"/>
        <v>0</v>
      </c>
      <c r="J27" s="101"/>
      <c r="K27" s="102">
        <f>K28</f>
        <v>30055.43</v>
      </c>
      <c r="L27" s="103"/>
      <c r="M27" s="98">
        <f t="shared" si="1"/>
        <v>8.665043157756173</v>
      </c>
    </row>
    <row r="28" spans="1:13" ht="12.75">
      <c r="A28" s="62" t="s">
        <v>15</v>
      </c>
      <c r="B28" s="25" t="s">
        <v>32</v>
      </c>
      <c r="C28" s="24" t="s">
        <v>33</v>
      </c>
      <c r="D28" s="21">
        <v>300838</v>
      </c>
      <c r="E28" s="21">
        <v>332024</v>
      </c>
      <c r="F28" s="75">
        <v>34039.69</v>
      </c>
      <c r="G28" s="75">
        <v>3984.26</v>
      </c>
      <c r="H28" s="75">
        <v>0</v>
      </c>
      <c r="I28" s="75">
        <v>0</v>
      </c>
      <c r="J28" s="21"/>
      <c r="K28" s="75">
        <v>30055.43</v>
      </c>
      <c r="L28" s="22"/>
      <c r="M28" s="72">
        <f t="shared" si="1"/>
        <v>10.252177553429872</v>
      </c>
    </row>
    <row r="29" spans="1:13" ht="12.75">
      <c r="A29" s="62" t="s">
        <v>15</v>
      </c>
      <c r="B29" s="25" t="s">
        <v>34</v>
      </c>
      <c r="C29" s="24" t="s">
        <v>35</v>
      </c>
      <c r="D29" s="21">
        <v>270000</v>
      </c>
      <c r="E29" s="21">
        <v>270000</v>
      </c>
      <c r="F29" s="75">
        <v>18434.24</v>
      </c>
      <c r="G29" s="75">
        <v>18434.24</v>
      </c>
      <c r="H29" s="75">
        <v>0</v>
      </c>
      <c r="I29" s="75">
        <v>0</v>
      </c>
      <c r="J29" s="21"/>
      <c r="K29" s="75"/>
      <c r="L29" s="22"/>
      <c r="M29" s="72">
        <f t="shared" si="1"/>
        <v>6.827496296296297</v>
      </c>
    </row>
    <row r="30" spans="1:13" ht="12.75">
      <c r="A30" s="62" t="s">
        <v>15</v>
      </c>
      <c r="B30" s="25" t="s">
        <v>36</v>
      </c>
      <c r="C30" s="24" t="s">
        <v>37</v>
      </c>
      <c r="D30" s="21">
        <v>36100</v>
      </c>
      <c r="E30" s="21">
        <v>36100</v>
      </c>
      <c r="F30" s="75">
        <v>2819.79</v>
      </c>
      <c r="G30" s="75">
        <v>2819.79</v>
      </c>
      <c r="H30" s="75">
        <v>2750</v>
      </c>
      <c r="I30" s="75"/>
      <c r="J30" s="21"/>
      <c r="K30" s="75"/>
      <c r="L30" s="22"/>
      <c r="M30" s="72">
        <f t="shared" si="1"/>
        <v>7.8110526315789475</v>
      </c>
    </row>
    <row r="31" spans="1:13" s="1" customFormat="1" ht="12.75">
      <c r="A31" s="99" t="s">
        <v>38</v>
      </c>
      <c r="B31" s="100"/>
      <c r="C31" s="97" t="s">
        <v>39</v>
      </c>
      <c r="D31" s="101">
        <f>D32+D33+D34+D35+D36</f>
        <v>5659218</v>
      </c>
      <c r="E31" s="101">
        <f>E32+E33+E34+E35+E36</f>
        <v>5688918</v>
      </c>
      <c r="F31" s="102">
        <f aca="true" t="shared" si="4" ref="F31:L31">F32+F33+F34+F35+F36</f>
        <v>2525345.32</v>
      </c>
      <c r="G31" s="102">
        <f t="shared" si="4"/>
        <v>2525345.32</v>
      </c>
      <c r="H31" s="102">
        <f t="shared" si="4"/>
        <v>1629174.6</v>
      </c>
      <c r="I31" s="102">
        <f t="shared" si="4"/>
        <v>277158.71</v>
      </c>
      <c r="J31" s="101">
        <f t="shared" si="4"/>
        <v>0</v>
      </c>
      <c r="K31" s="102">
        <f t="shared" si="4"/>
        <v>0</v>
      </c>
      <c r="L31" s="101">
        <f t="shared" si="4"/>
        <v>0</v>
      </c>
      <c r="M31" s="98">
        <f t="shared" si="1"/>
        <v>44.39060854805782</v>
      </c>
    </row>
    <row r="32" spans="1:13" ht="12.75">
      <c r="A32" s="62" t="s">
        <v>15</v>
      </c>
      <c r="B32" s="25" t="s">
        <v>40</v>
      </c>
      <c r="C32" s="24" t="s">
        <v>41</v>
      </c>
      <c r="D32" s="21">
        <v>56817</v>
      </c>
      <c r="E32" s="21">
        <v>56817</v>
      </c>
      <c r="F32" s="75">
        <v>30597</v>
      </c>
      <c r="G32" s="75">
        <v>30597</v>
      </c>
      <c r="H32" s="75">
        <v>24755.98</v>
      </c>
      <c r="I32" s="75">
        <v>4563.77</v>
      </c>
      <c r="J32" s="21"/>
      <c r="K32" s="75">
        <v>0</v>
      </c>
      <c r="L32" s="22"/>
      <c r="M32" s="72">
        <f t="shared" si="1"/>
        <v>53.85184011827447</v>
      </c>
    </row>
    <row r="33" spans="1:13" ht="12.75">
      <c r="A33" s="62" t="s">
        <v>15</v>
      </c>
      <c r="B33" s="25" t="s">
        <v>42</v>
      </c>
      <c r="C33" s="24" t="s">
        <v>43</v>
      </c>
      <c r="D33" s="21">
        <v>235845</v>
      </c>
      <c r="E33" s="21">
        <v>235845</v>
      </c>
      <c r="F33" s="75">
        <v>86980.09</v>
      </c>
      <c r="G33" s="75">
        <v>86980.09</v>
      </c>
      <c r="H33" s="75"/>
      <c r="I33" s="75"/>
      <c r="J33" s="21"/>
      <c r="K33" s="75"/>
      <c r="L33" s="22"/>
      <c r="M33" s="72">
        <f t="shared" si="1"/>
        <v>36.880192499310986</v>
      </c>
    </row>
    <row r="34" spans="1:13" ht="12.75">
      <c r="A34" s="62" t="s">
        <v>15</v>
      </c>
      <c r="B34" s="25" t="s">
        <v>44</v>
      </c>
      <c r="C34" s="24" t="s">
        <v>45</v>
      </c>
      <c r="D34" s="26">
        <v>4943536</v>
      </c>
      <c r="E34" s="26">
        <v>4953236</v>
      </c>
      <c r="F34" s="75">
        <v>2270861.97</v>
      </c>
      <c r="G34" s="76">
        <v>2270861.97</v>
      </c>
      <c r="H34" s="76">
        <v>1590058.62</v>
      </c>
      <c r="I34" s="76">
        <v>272594.94</v>
      </c>
      <c r="J34" s="26"/>
      <c r="K34" s="76">
        <v>0</v>
      </c>
      <c r="L34" s="27"/>
      <c r="M34" s="72">
        <f t="shared" si="1"/>
        <v>45.846028131912156</v>
      </c>
    </row>
    <row r="35" spans="1:13" ht="25.5">
      <c r="A35" s="62" t="s">
        <v>15</v>
      </c>
      <c r="B35" s="25" t="s">
        <v>150</v>
      </c>
      <c r="C35" s="24" t="s">
        <v>151</v>
      </c>
      <c r="D35" s="26">
        <v>270500</v>
      </c>
      <c r="E35" s="26">
        <v>290500</v>
      </c>
      <c r="F35" s="75">
        <v>78724.46</v>
      </c>
      <c r="G35" s="76">
        <v>78724.46</v>
      </c>
      <c r="H35" s="76">
        <v>14360</v>
      </c>
      <c r="I35" s="76"/>
      <c r="J35" s="26"/>
      <c r="K35" s="76"/>
      <c r="L35" s="27"/>
      <c r="M35" s="72">
        <f t="shared" si="1"/>
        <v>27.09964199655766</v>
      </c>
    </row>
    <row r="36" spans="1:13" ht="12.75">
      <c r="A36" s="62"/>
      <c r="B36" s="25" t="s">
        <v>46</v>
      </c>
      <c r="C36" s="24" t="s">
        <v>47</v>
      </c>
      <c r="D36" s="26">
        <v>152520</v>
      </c>
      <c r="E36" s="26">
        <v>152520</v>
      </c>
      <c r="F36" s="75">
        <v>58181.8</v>
      </c>
      <c r="G36" s="76">
        <v>58181.8</v>
      </c>
      <c r="H36" s="76"/>
      <c r="I36" s="76"/>
      <c r="J36" s="26"/>
      <c r="K36" s="76"/>
      <c r="L36" s="27"/>
      <c r="M36" s="72">
        <f t="shared" si="1"/>
        <v>38.14699711513244</v>
      </c>
    </row>
    <row r="37" spans="1:13" s="1" customFormat="1" ht="36">
      <c r="A37" s="95" t="s">
        <v>140</v>
      </c>
      <c r="B37" s="96"/>
      <c r="C37" s="104" t="s">
        <v>48</v>
      </c>
      <c r="D37" s="105">
        <f>D38+D39</f>
        <v>2499</v>
      </c>
      <c r="E37" s="105">
        <f>E38+E39</f>
        <v>6946</v>
      </c>
      <c r="F37" s="106">
        <f>F38+F39</f>
        <v>3908.88</v>
      </c>
      <c r="G37" s="106">
        <f>G38+G39</f>
        <v>3908.88</v>
      </c>
      <c r="H37" s="106">
        <f>H38</f>
        <v>0</v>
      </c>
      <c r="I37" s="106">
        <f>I38</f>
        <v>0</v>
      </c>
      <c r="J37" s="105">
        <f>J38</f>
        <v>0</v>
      </c>
      <c r="K37" s="106">
        <f>K38</f>
        <v>0</v>
      </c>
      <c r="L37" s="105">
        <f>L38</f>
        <v>0</v>
      </c>
      <c r="M37" s="98">
        <f t="shared" si="1"/>
        <v>56.27526634033977</v>
      </c>
    </row>
    <row r="38" spans="1:13" ht="25.5">
      <c r="A38" s="62" t="s">
        <v>15</v>
      </c>
      <c r="B38" s="25" t="s">
        <v>49</v>
      </c>
      <c r="C38" s="24" t="s">
        <v>50</v>
      </c>
      <c r="D38" s="26">
        <v>2499</v>
      </c>
      <c r="E38" s="26">
        <v>2499</v>
      </c>
      <c r="F38" s="75">
        <v>0</v>
      </c>
      <c r="G38" s="76">
        <v>0</v>
      </c>
      <c r="H38" s="76">
        <v>0</v>
      </c>
      <c r="I38" s="76">
        <v>0</v>
      </c>
      <c r="J38" s="26"/>
      <c r="K38" s="76">
        <v>0</v>
      </c>
      <c r="L38" s="26"/>
      <c r="M38" s="86">
        <f t="shared" si="1"/>
        <v>0</v>
      </c>
    </row>
    <row r="39" spans="1:13" ht="51.75" customHeight="1">
      <c r="A39" s="19"/>
      <c r="B39" s="25" t="s">
        <v>189</v>
      </c>
      <c r="C39" s="152" t="s">
        <v>190</v>
      </c>
      <c r="D39" s="26">
        <v>0</v>
      </c>
      <c r="E39" s="26">
        <v>4447</v>
      </c>
      <c r="F39" s="75">
        <v>3908.88</v>
      </c>
      <c r="G39" s="76">
        <v>3908.88</v>
      </c>
      <c r="H39" s="76">
        <v>750</v>
      </c>
      <c r="I39" s="76">
        <v>38.61</v>
      </c>
      <c r="J39" s="26"/>
      <c r="K39" s="76"/>
      <c r="L39" s="27"/>
      <c r="M39" s="74">
        <f t="shared" si="1"/>
        <v>87.89925792669216</v>
      </c>
    </row>
    <row r="40" spans="1:13" s="1" customFormat="1" ht="12.75">
      <c r="A40" s="107" t="s">
        <v>51</v>
      </c>
      <c r="B40" s="100"/>
      <c r="C40" s="97" t="s">
        <v>52</v>
      </c>
      <c r="D40" s="108">
        <f>SUM(D41)</f>
        <v>700</v>
      </c>
      <c r="E40" s="108">
        <f>E41</f>
        <v>700</v>
      </c>
      <c r="F40" s="109">
        <f>F41</f>
        <v>111.02</v>
      </c>
      <c r="G40" s="109">
        <f>G41</f>
        <v>111.02</v>
      </c>
      <c r="H40" s="109"/>
      <c r="I40" s="109"/>
      <c r="J40" s="108"/>
      <c r="K40" s="109"/>
      <c r="L40" s="110">
        <f>L41</f>
        <v>0</v>
      </c>
      <c r="M40" s="111">
        <f t="shared" si="1"/>
        <v>15.86</v>
      </c>
    </row>
    <row r="41" spans="1:13" ht="12.75">
      <c r="A41" s="19" t="s">
        <v>15</v>
      </c>
      <c r="B41" s="25" t="s">
        <v>53</v>
      </c>
      <c r="C41" s="24" t="s">
        <v>54</v>
      </c>
      <c r="D41" s="26">
        <v>700</v>
      </c>
      <c r="E41" s="26">
        <v>700</v>
      </c>
      <c r="F41" s="75">
        <v>111.02</v>
      </c>
      <c r="G41" s="76">
        <v>111.02</v>
      </c>
      <c r="H41" s="76"/>
      <c r="I41" s="76"/>
      <c r="J41" s="26"/>
      <c r="K41" s="76">
        <v>0</v>
      </c>
      <c r="L41" s="27"/>
      <c r="M41" s="23">
        <f t="shared" si="1"/>
        <v>15.86</v>
      </c>
    </row>
    <row r="42" spans="1:13" s="1" customFormat="1" ht="25.5">
      <c r="A42" s="107" t="s">
        <v>55</v>
      </c>
      <c r="B42" s="100"/>
      <c r="C42" s="97" t="s">
        <v>56</v>
      </c>
      <c r="D42" s="108">
        <f>SUM(D43:D48)</f>
        <v>1021208</v>
      </c>
      <c r="E42" s="108">
        <f>E43+E44+E45+E46+E47+E48</f>
        <v>1109208</v>
      </c>
      <c r="F42" s="109">
        <f>SUM(F43:F48)</f>
        <v>124839.76000000001</v>
      </c>
      <c r="G42" s="109">
        <f>SUM(G43:G48)</f>
        <v>124839.76000000001</v>
      </c>
      <c r="H42" s="109">
        <f>SUM(H43:H48)</f>
        <v>8818</v>
      </c>
      <c r="I42" s="109">
        <f>I43+I44+I45+I48</f>
        <v>0</v>
      </c>
      <c r="J42" s="112">
        <f>SUM(J43:J48)</f>
        <v>13200</v>
      </c>
      <c r="K42" s="109">
        <f>K43+K44+K45+K48</f>
        <v>0</v>
      </c>
      <c r="L42" s="109">
        <f>L43+L44+L45+L48</f>
        <v>0</v>
      </c>
      <c r="M42" s="111">
        <f t="shared" si="1"/>
        <v>11.254855716871859</v>
      </c>
    </row>
    <row r="43" spans="1:13" s="1" customFormat="1" ht="12.75">
      <c r="A43" s="19"/>
      <c r="B43" s="25" t="s">
        <v>164</v>
      </c>
      <c r="C43" s="24" t="s">
        <v>163</v>
      </c>
      <c r="D43" s="26">
        <v>0</v>
      </c>
      <c r="E43" s="26">
        <v>53000</v>
      </c>
      <c r="F43" s="75">
        <v>13200</v>
      </c>
      <c r="G43" s="76">
        <v>13200</v>
      </c>
      <c r="H43" s="76"/>
      <c r="I43" s="76"/>
      <c r="J43" s="88">
        <v>13200</v>
      </c>
      <c r="K43" s="76"/>
      <c r="L43" s="85"/>
      <c r="M43" s="23">
        <f t="shared" si="1"/>
        <v>24.90566037735849</v>
      </c>
    </row>
    <row r="44" spans="1:13" ht="12.75">
      <c r="A44" s="19"/>
      <c r="B44" s="25" t="s">
        <v>57</v>
      </c>
      <c r="C44" s="24" t="s">
        <v>58</v>
      </c>
      <c r="D44" s="26">
        <v>389800</v>
      </c>
      <c r="E44" s="26">
        <v>424800</v>
      </c>
      <c r="F44" s="75">
        <v>104076.96</v>
      </c>
      <c r="G44" s="76">
        <v>104076.96</v>
      </c>
      <c r="H44" s="76">
        <v>5818</v>
      </c>
      <c r="I44" s="76"/>
      <c r="J44" s="26"/>
      <c r="K44" s="76"/>
      <c r="L44" s="27"/>
      <c r="M44" s="23">
        <f t="shared" si="1"/>
        <v>24.500225988700567</v>
      </c>
    </row>
    <row r="45" spans="1:13" ht="12.75">
      <c r="A45" s="19" t="s">
        <v>15</v>
      </c>
      <c r="B45" s="25" t="s">
        <v>59</v>
      </c>
      <c r="C45" s="24" t="s">
        <v>60</v>
      </c>
      <c r="D45" s="26">
        <v>1000</v>
      </c>
      <c r="E45" s="26">
        <v>1000</v>
      </c>
      <c r="F45" s="75">
        <v>0</v>
      </c>
      <c r="G45" s="76">
        <v>0</v>
      </c>
      <c r="H45" s="76">
        <v>0</v>
      </c>
      <c r="I45" s="76"/>
      <c r="J45" s="26"/>
      <c r="K45" s="76"/>
      <c r="L45" s="27"/>
      <c r="M45" s="23">
        <f t="shared" si="1"/>
        <v>0</v>
      </c>
    </row>
    <row r="46" spans="1:13" ht="12.75">
      <c r="A46" s="19"/>
      <c r="B46" s="25" t="s">
        <v>168</v>
      </c>
      <c r="C46" s="24" t="s">
        <v>169</v>
      </c>
      <c r="D46" s="26">
        <v>450000</v>
      </c>
      <c r="E46" s="26">
        <v>450000</v>
      </c>
      <c r="F46" s="75">
        <v>3000</v>
      </c>
      <c r="G46" s="76">
        <v>3000</v>
      </c>
      <c r="H46" s="76">
        <v>3000</v>
      </c>
      <c r="I46" s="76"/>
      <c r="J46" s="26"/>
      <c r="K46" s="76"/>
      <c r="L46" s="27"/>
      <c r="M46" s="23">
        <f t="shared" si="1"/>
        <v>0.6666666666666667</v>
      </c>
    </row>
    <row r="47" spans="1:13" ht="12.75">
      <c r="A47" s="19"/>
      <c r="B47" s="25" t="s">
        <v>177</v>
      </c>
      <c r="C47" s="24" t="s">
        <v>178</v>
      </c>
      <c r="D47" s="26">
        <v>155000</v>
      </c>
      <c r="E47" s="26">
        <v>155000</v>
      </c>
      <c r="F47" s="75">
        <v>0</v>
      </c>
      <c r="G47" s="76">
        <v>0</v>
      </c>
      <c r="H47" s="76"/>
      <c r="I47" s="76"/>
      <c r="J47" s="26"/>
      <c r="K47" s="76"/>
      <c r="L47" s="27"/>
      <c r="M47" s="23">
        <f t="shared" si="1"/>
        <v>0</v>
      </c>
    </row>
    <row r="48" spans="1:13" ht="12.75">
      <c r="A48" s="19" t="s">
        <v>15</v>
      </c>
      <c r="B48" s="25" t="s">
        <v>61</v>
      </c>
      <c r="C48" s="24" t="s">
        <v>47</v>
      </c>
      <c r="D48" s="26">
        <v>25408</v>
      </c>
      <c r="E48" s="26">
        <v>25408</v>
      </c>
      <c r="F48" s="75">
        <v>4562.8</v>
      </c>
      <c r="G48" s="76">
        <v>4562.8</v>
      </c>
      <c r="H48" s="76"/>
      <c r="I48" s="76"/>
      <c r="J48" s="26"/>
      <c r="K48" s="76"/>
      <c r="L48" s="27"/>
      <c r="M48" s="23">
        <f t="shared" si="1"/>
        <v>17.958123425692698</v>
      </c>
    </row>
    <row r="49" spans="1:13" ht="37.5" customHeight="1">
      <c r="A49" s="107" t="s">
        <v>62</v>
      </c>
      <c r="B49" s="113"/>
      <c r="C49" s="97" t="s">
        <v>63</v>
      </c>
      <c r="D49" s="108">
        <f aca="true" t="shared" si="5" ref="D49:I49">SUM(D50)</f>
        <v>167351</v>
      </c>
      <c r="E49" s="108">
        <f t="shared" si="5"/>
        <v>167351</v>
      </c>
      <c r="F49" s="109">
        <f t="shared" si="5"/>
        <v>86077.49</v>
      </c>
      <c r="G49" s="109">
        <f t="shared" si="5"/>
        <v>86077.49</v>
      </c>
      <c r="H49" s="109">
        <f t="shared" si="5"/>
        <v>67942.67</v>
      </c>
      <c r="I49" s="109">
        <f t="shared" si="5"/>
        <v>0</v>
      </c>
      <c r="J49" s="108"/>
      <c r="K49" s="109"/>
      <c r="L49" s="110"/>
      <c r="M49" s="111">
        <f t="shared" si="1"/>
        <v>51.435300655508485</v>
      </c>
    </row>
    <row r="50" spans="1:13" ht="25.5">
      <c r="A50" s="19"/>
      <c r="B50" s="25" t="s">
        <v>64</v>
      </c>
      <c r="C50" s="24" t="s">
        <v>65</v>
      </c>
      <c r="D50" s="26">
        <v>167351</v>
      </c>
      <c r="E50" s="26">
        <v>167351</v>
      </c>
      <c r="F50" s="75">
        <v>86077.49</v>
      </c>
      <c r="G50" s="76">
        <v>86077.49</v>
      </c>
      <c r="H50" s="76">
        <v>67942.67</v>
      </c>
      <c r="I50" s="76"/>
      <c r="J50" s="26"/>
      <c r="K50" s="76"/>
      <c r="L50" s="27"/>
      <c r="M50" s="23">
        <f t="shared" si="1"/>
        <v>51.435300655508485</v>
      </c>
    </row>
    <row r="51" spans="1:13" s="1" customFormat="1" ht="12.75">
      <c r="A51" s="107" t="s">
        <v>66</v>
      </c>
      <c r="B51" s="100"/>
      <c r="C51" s="97" t="s">
        <v>67</v>
      </c>
      <c r="D51" s="108">
        <f>D52</f>
        <v>30000</v>
      </c>
      <c r="E51" s="108">
        <f>E52</f>
        <v>30000</v>
      </c>
      <c r="F51" s="109">
        <f>F52</f>
        <v>8287.47</v>
      </c>
      <c r="G51" s="109">
        <f>G52</f>
        <v>8287.47</v>
      </c>
      <c r="H51" s="109"/>
      <c r="I51" s="109"/>
      <c r="J51" s="108"/>
      <c r="K51" s="109"/>
      <c r="L51" s="110"/>
      <c r="M51" s="111">
        <f t="shared" si="1"/>
        <v>27.624899999999997</v>
      </c>
    </row>
    <row r="52" spans="1:13" ht="24">
      <c r="A52" s="19" t="s">
        <v>15</v>
      </c>
      <c r="B52" s="25" t="s">
        <v>68</v>
      </c>
      <c r="C52" s="55" t="s">
        <v>69</v>
      </c>
      <c r="D52" s="26">
        <v>30000</v>
      </c>
      <c r="E52" s="26">
        <v>30000</v>
      </c>
      <c r="F52" s="75">
        <v>8287.47</v>
      </c>
      <c r="G52" s="76">
        <v>8287.47</v>
      </c>
      <c r="H52" s="76"/>
      <c r="I52" s="76"/>
      <c r="J52" s="26"/>
      <c r="K52" s="76"/>
      <c r="L52" s="27"/>
      <c r="M52" s="23">
        <f t="shared" si="1"/>
        <v>27.624899999999997</v>
      </c>
    </row>
    <row r="53" spans="1:13" s="1" customFormat="1" ht="12.75">
      <c r="A53" s="107" t="s">
        <v>70</v>
      </c>
      <c r="B53" s="100"/>
      <c r="C53" s="97" t="s">
        <v>71</v>
      </c>
      <c r="D53" s="108">
        <f aca="true" t="shared" si="6" ref="D53:L53">D54+D62</f>
        <v>2288095</v>
      </c>
      <c r="E53" s="108">
        <f t="shared" si="6"/>
        <v>1654258</v>
      </c>
      <c r="F53" s="109">
        <f t="shared" si="6"/>
        <v>419049</v>
      </c>
      <c r="G53" s="109">
        <f t="shared" si="6"/>
        <v>419049</v>
      </c>
      <c r="H53" s="109">
        <f t="shared" si="6"/>
        <v>0</v>
      </c>
      <c r="I53" s="109">
        <f t="shared" si="6"/>
        <v>0</v>
      </c>
      <c r="J53" s="108">
        <f t="shared" si="6"/>
        <v>0</v>
      </c>
      <c r="K53" s="109">
        <f t="shared" si="6"/>
        <v>0</v>
      </c>
      <c r="L53" s="108">
        <f t="shared" si="6"/>
        <v>0</v>
      </c>
      <c r="M53" s="111">
        <f t="shared" si="1"/>
        <v>25.331538369468365</v>
      </c>
    </row>
    <row r="54" spans="1:13" ht="12.75">
      <c r="A54" s="19" t="s">
        <v>15</v>
      </c>
      <c r="B54" s="25" t="s">
        <v>72</v>
      </c>
      <c r="C54" s="24" t="s">
        <v>73</v>
      </c>
      <c r="D54" s="26">
        <v>1450000</v>
      </c>
      <c r="E54" s="26">
        <v>816163</v>
      </c>
      <c r="F54" s="76">
        <f>SUM(F56:F57)</f>
        <v>0</v>
      </c>
      <c r="G54" s="76">
        <f>SUM(G56:G57)</f>
        <v>0</v>
      </c>
      <c r="H54" s="76"/>
      <c r="I54" s="76"/>
      <c r="J54" s="26"/>
      <c r="K54" s="76"/>
      <c r="L54" s="27"/>
      <c r="M54" s="23">
        <f t="shared" si="1"/>
        <v>0</v>
      </c>
    </row>
    <row r="55" spans="1:13" ht="12.75">
      <c r="A55" s="19"/>
      <c r="B55" s="25"/>
      <c r="C55" s="24" t="s">
        <v>5</v>
      </c>
      <c r="D55" s="26"/>
      <c r="E55" s="26"/>
      <c r="F55" s="76"/>
      <c r="G55" s="76"/>
      <c r="H55" s="76"/>
      <c r="I55" s="76"/>
      <c r="J55" s="26"/>
      <c r="K55" s="76"/>
      <c r="L55" s="27"/>
      <c r="M55" s="23"/>
    </row>
    <row r="56" spans="1:13" ht="12.75">
      <c r="A56" s="19"/>
      <c r="B56" s="25"/>
      <c r="C56" s="29" t="s">
        <v>74</v>
      </c>
      <c r="D56" s="26">
        <v>800000</v>
      </c>
      <c r="E56" s="87">
        <v>501063</v>
      </c>
      <c r="F56" s="79">
        <v>0</v>
      </c>
      <c r="G56" s="79">
        <v>0</v>
      </c>
      <c r="H56" s="76"/>
      <c r="I56" s="76"/>
      <c r="J56" s="26"/>
      <c r="K56" s="76"/>
      <c r="L56" s="27"/>
      <c r="M56" s="23">
        <f t="shared" si="1"/>
        <v>0</v>
      </c>
    </row>
    <row r="57" spans="1:13" ht="12.75">
      <c r="A57" s="16"/>
      <c r="B57" s="17"/>
      <c r="C57" s="31" t="s">
        <v>161</v>
      </c>
      <c r="D57" s="32">
        <v>650000</v>
      </c>
      <c r="E57" s="35">
        <v>315100</v>
      </c>
      <c r="F57" s="80">
        <f>SUM(F58:F61)</f>
        <v>0</v>
      </c>
      <c r="G57" s="80">
        <f>SUM(G58:G61)</f>
        <v>0</v>
      </c>
      <c r="H57" s="78"/>
      <c r="I57" s="78"/>
      <c r="J57" s="32"/>
      <c r="K57" s="78"/>
      <c r="L57" s="33"/>
      <c r="M57" s="23"/>
    </row>
    <row r="58" spans="1:13" ht="15" customHeight="1" hidden="1">
      <c r="A58" s="16"/>
      <c r="B58" s="17"/>
      <c r="C58" s="34" t="s">
        <v>141</v>
      </c>
      <c r="D58" s="35">
        <v>0</v>
      </c>
      <c r="E58" s="35"/>
      <c r="F58" s="81"/>
      <c r="G58" s="81"/>
      <c r="H58" s="78"/>
      <c r="I58" s="78"/>
      <c r="J58" s="32"/>
      <c r="K58" s="78"/>
      <c r="L58" s="33"/>
      <c r="M58" s="23"/>
    </row>
    <row r="59" spans="1:13" ht="15" customHeight="1" hidden="1">
      <c r="A59" s="16"/>
      <c r="B59" s="17"/>
      <c r="C59" s="34" t="s">
        <v>142</v>
      </c>
      <c r="D59" s="35">
        <v>0</v>
      </c>
      <c r="E59" s="35"/>
      <c r="F59" s="81"/>
      <c r="G59" s="81"/>
      <c r="H59" s="78"/>
      <c r="I59" s="78"/>
      <c r="J59" s="32"/>
      <c r="K59" s="78"/>
      <c r="L59" s="33"/>
      <c r="M59" s="23"/>
    </row>
    <row r="60" spans="1:13" ht="27.75" customHeight="1" hidden="1">
      <c r="A60" s="16"/>
      <c r="B60" s="17"/>
      <c r="C60" s="34" t="s">
        <v>143</v>
      </c>
      <c r="D60" s="35">
        <v>0</v>
      </c>
      <c r="E60" s="35"/>
      <c r="F60" s="81"/>
      <c r="G60" s="81"/>
      <c r="H60" s="78"/>
      <c r="I60" s="78"/>
      <c r="J60" s="32"/>
      <c r="K60" s="78"/>
      <c r="L60" s="33"/>
      <c r="M60" s="23"/>
    </row>
    <row r="61" spans="1:13" ht="27.75" customHeight="1" hidden="1">
      <c r="A61" s="16"/>
      <c r="B61" s="17"/>
      <c r="C61" s="34" t="s">
        <v>144</v>
      </c>
      <c r="D61" s="35">
        <v>0</v>
      </c>
      <c r="E61" s="35"/>
      <c r="F61" s="81"/>
      <c r="G61" s="81"/>
      <c r="H61" s="78"/>
      <c r="I61" s="78"/>
      <c r="J61" s="32"/>
      <c r="K61" s="78"/>
      <c r="L61" s="33"/>
      <c r="M61" s="23"/>
    </row>
    <row r="62" spans="1:13" ht="25.5">
      <c r="A62" s="16"/>
      <c r="B62" s="17" t="s">
        <v>138</v>
      </c>
      <c r="C62" s="18" t="s">
        <v>139</v>
      </c>
      <c r="D62" s="26">
        <v>838095</v>
      </c>
      <c r="E62" s="26">
        <v>838095</v>
      </c>
      <c r="F62" s="75">
        <v>419049</v>
      </c>
      <c r="G62" s="76">
        <v>419049</v>
      </c>
      <c r="H62" s="78"/>
      <c r="I62" s="78"/>
      <c r="J62" s="32"/>
      <c r="K62" s="78"/>
      <c r="L62" s="33"/>
      <c r="M62" s="23">
        <f t="shared" si="1"/>
        <v>50.00017897732357</v>
      </c>
    </row>
    <row r="63" spans="1:13" s="1" customFormat="1" ht="12.75">
      <c r="A63" s="114" t="s">
        <v>75</v>
      </c>
      <c r="B63" s="96"/>
      <c r="C63" s="115" t="s">
        <v>76</v>
      </c>
      <c r="D63" s="105">
        <f aca="true" t="shared" si="7" ref="D63:J63">SUM(D64:D72)</f>
        <v>18205150</v>
      </c>
      <c r="E63" s="105">
        <f>E64+E65+E66+E67+E68+E69+E70+E71+E72</f>
        <v>20452440</v>
      </c>
      <c r="F63" s="106">
        <f t="shared" si="7"/>
        <v>7197414.17</v>
      </c>
      <c r="G63" s="106">
        <f t="shared" si="7"/>
        <v>6846766.369999999</v>
      </c>
      <c r="H63" s="106">
        <f t="shared" si="7"/>
        <v>3759825.4699999997</v>
      </c>
      <c r="I63" s="106">
        <f t="shared" si="7"/>
        <v>697516.2200000001</v>
      </c>
      <c r="J63" s="106">
        <f t="shared" si="7"/>
        <v>649305.01</v>
      </c>
      <c r="K63" s="106">
        <f>SUM(K64:K72)</f>
        <v>350647.8</v>
      </c>
      <c r="L63" s="105">
        <f>L64+L66+L67+L68+L69+L70+L72</f>
        <v>0</v>
      </c>
      <c r="M63" s="111">
        <f t="shared" si="1"/>
        <v>35.19098048936948</v>
      </c>
    </row>
    <row r="64" spans="1:14" ht="12.75">
      <c r="A64" s="19" t="s">
        <v>15</v>
      </c>
      <c r="B64" s="25" t="s">
        <v>77</v>
      </c>
      <c r="C64" s="24" t="s">
        <v>78</v>
      </c>
      <c r="D64" s="26">
        <v>7272642</v>
      </c>
      <c r="E64" s="26">
        <v>10270293</v>
      </c>
      <c r="F64" s="76">
        <v>3340325.45</v>
      </c>
      <c r="G64" s="76">
        <v>3135183.93</v>
      </c>
      <c r="H64" s="76">
        <v>2014728.76</v>
      </c>
      <c r="I64" s="76">
        <v>378092.35</v>
      </c>
      <c r="J64" s="76"/>
      <c r="K64" s="76">
        <v>205141.52</v>
      </c>
      <c r="L64" s="26">
        <v>0</v>
      </c>
      <c r="M64" s="23">
        <f t="shared" si="1"/>
        <v>32.52414950576386</v>
      </c>
      <c r="N64" s="56"/>
    </row>
    <row r="65" spans="1:14" ht="12.75">
      <c r="A65" s="19"/>
      <c r="B65" s="25" t="s">
        <v>152</v>
      </c>
      <c r="C65" s="55" t="s">
        <v>155</v>
      </c>
      <c r="D65" s="26">
        <v>115309</v>
      </c>
      <c r="E65" s="26">
        <v>115309</v>
      </c>
      <c r="F65" s="76">
        <v>68216.74</v>
      </c>
      <c r="G65" s="76">
        <v>68216.74</v>
      </c>
      <c r="H65" s="76">
        <v>49894.11</v>
      </c>
      <c r="I65" s="76">
        <v>9558.63</v>
      </c>
      <c r="J65" s="76"/>
      <c r="K65" s="76"/>
      <c r="L65" s="27"/>
      <c r="M65" s="74">
        <f t="shared" si="1"/>
        <v>59.159944150066345</v>
      </c>
      <c r="N65" s="56"/>
    </row>
    <row r="66" spans="1:13" ht="12.75">
      <c r="A66" s="36"/>
      <c r="B66" s="37" t="s">
        <v>79</v>
      </c>
      <c r="C66" s="38" t="s">
        <v>80</v>
      </c>
      <c r="D66" s="26">
        <v>5108711</v>
      </c>
      <c r="E66" s="26">
        <v>4121116</v>
      </c>
      <c r="F66" s="76">
        <v>1565781.77</v>
      </c>
      <c r="G66" s="77">
        <v>1542268.17</v>
      </c>
      <c r="H66" s="77">
        <v>488512.27</v>
      </c>
      <c r="I66" s="77">
        <v>88791.79</v>
      </c>
      <c r="J66" s="77">
        <v>649305.01</v>
      </c>
      <c r="K66" s="77">
        <v>23513.6</v>
      </c>
      <c r="L66" s="40"/>
      <c r="M66" s="23">
        <f t="shared" si="1"/>
        <v>37.99412028198187</v>
      </c>
    </row>
    <row r="67" spans="1:13" ht="12.75">
      <c r="A67" s="19"/>
      <c r="B67" s="25" t="s">
        <v>81</v>
      </c>
      <c r="C67" s="24" t="s">
        <v>82</v>
      </c>
      <c r="D67" s="26">
        <v>4175580</v>
      </c>
      <c r="E67" s="26">
        <v>4271672</v>
      </c>
      <c r="F67" s="76">
        <v>1565408.94</v>
      </c>
      <c r="G67" s="76">
        <v>1443416.26</v>
      </c>
      <c r="H67" s="76">
        <v>942639.61</v>
      </c>
      <c r="I67" s="76">
        <v>173830.5</v>
      </c>
      <c r="J67" s="76"/>
      <c r="K67" s="76">
        <v>121992.68</v>
      </c>
      <c r="L67" s="26">
        <v>0</v>
      </c>
      <c r="M67" s="23">
        <f t="shared" si="1"/>
        <v>36.646281362426706</v>
      </c>
    </row>
    <row r="68" spans="1:13" ht="12.75">
      <c r="A68" s="19" t="s">
        <v>15</v>
      </c>
      <c r="B68" s="25" t="s">
        <v>83</v>
      </c>
      <c r="C68" s="24" t="s">
        <v>84</v>
      </c>
      <c r="D68" s="26">
        <v>620982</v>
      </c>
      <c r="E68" s="26">
        <v>620982</v>
      </c>
      <c r="F68" s="76">
        <v>329102.6</v>
      </c>
      <c r="G68" s="76">
        <v>329102.6</v>
      </c>
      <c r="H68" s="76">
        <v>33280.8</v>
      </c>
      <c r="I68" s="76">
        <v>5779.63</v>
      </c>
      <c r="J68" s="76"/>
      <c r="K68" s="76"/>
      <c r="L68" s="26"/>
      <c r="M68" s="23">
        <f t="shared" si="1"/>
        <v>52.99712391019386</v>
      </c>
    </row>
    <row r="69" spans="1:13" ht="15" customHeight="1">
      <c r="A69" s="19" t="s">
        <v>15</v>
      </c>
      <c r="B69" s="25" t="s">
        <v>85</v>
      </c>
      <c r="C69" s="24" t="s">
        <v>86</v>
      </c>
      <c r="D69" s="26">
        <v>589456</v>
      </c>
      <c r="E69" s="26">
        <v>596406</v>
      </c>
      <c r="F69" s="76">
        <v>167145.72</v>
      </c>
      <c r="G69" s="76">
        <v>167145.72</v>
      </c>
      <c r="H69" s="76">
        <v>126878.14</v>
      </c>
      <c r="I69" s="76">
        <v>23382.15</v>
      </c>
      <c r="J69" s="76"/>
      <c r="K69" s="76"/>
      <c r="L69" s="26"/>
      <c r="M69" s="74">
        <f t="shared" si="1"/>
        <v>28.02549270128067</v>
      </c>
    </row>
    <row r="70" spans="1:13" ht="14.25" customHeight="1">
      <c r="A70" s="19" t="s">
        <v>15</v>
      </c>
      <c r="B70" s="25" t="s">
        <v>87</v>
      </c>
      <c r="C70" s="24" t="s">
        <v>88</v>
      </c>
      <c r="D70" s="26">
        <v>44645</v>
      </c>
      <c r="E70" s="26">
        <v>44645</v>
      </c>
      <c r="F70" s="76">
        <v>10371.05</v>
      </c>
      <c r="G70" s="76">
        <v>10371.05</v>
      </c>
      <c r="H70" s="76"/>
      <c r="I70" s="76"/>
      <c r="J70" s="76"/>
      <c r="K70" s="76"/>
      <c r="L70" s="27"/>
      <c r="M70" s="74">
        <f t="shared" si="1"/>
        <v>23.230036958226002</v>
      </c>
    </row>
    <row r="71" spans="1:13" ht="14.25" customHeight="1">
      <c r="A71" s="19"/>
      <c r="B71" s="25" t="s">
        <v>179</v>
      </c>
      <c r="C71" s="24" t="s">
        <v>180</v>
      </c>
      <c r="D71" s="26">
        <v>260878</v>
      </c>
      <c r="E71" s="26">
        <v>378915</v>
      </c>
      <c r="F71" s="76">
        <v>142445.61</v>
      </c>
      <c r="G71" s="76">
        <v>142445.61</v>
      </c>
      <c r="H71" s="76">
        <v>96569.3</v>
      </c>
      <c r="I71" s="76">
        <v>16787.36</v>
      </c>
      <c r="J71" s="76"/>
      <c r="K71" s="76"/>
      <c r="L71" s="27"/>
      <c r="M71" s="23">
        <f t="shared" si="1"/>
        <v>37.59302482087011</v>
      </c>
    </row>
    <row r="72" spans="1:13" ht="13.5" thickBot="1">
      <c r="A72" s="19"/>
      <c r="B72" s="25" t="s">
        <v>89</v>
      </c>
      <c r="C72" s="24" t="s">
        <v>47</v>
      </c>
      <c r="D72" s="26">
        <v>16947</v>
      </c>
      <c r="E72" s="26">
        <v>33102</v>
      </c>
      <c r="F72" s="76">
        <v>8616.29</v>
      </c>
      <c r="G72" s="76">
        <v>8616.29</v>
      </c>
      <c r="H72" s="76">
        <v>7322.48</v>
      </c>
      <c r="I72" s="76">
        <v>1293.81</v>
      </c>
      <c r="J72" s="76"/>
      <c r="K72" s="76">
        <v>0</v>
      </c>
      <c r="L72" s="27"/>
      <c r="M72" s="23">
        <f t="shared" si="1"/>
        <v>26.02951483294061</v>
      </c>
    </row>
    <row r="73" spans="1:13" s="1" customFormat="1" ht="12.75">
      <c r="A73" s="116" t="s">
        <v>90</v>
      </c>
      <c r="B73" s="117"/>
      <c r="C73" s="118" t="s">
        <v>91</v>
      </c>
      <c r="D73" s="119">
        <f aca="true" t="shared" si="8" ref="D73:I73">D74+D75+D76+D77</f>
        <v>311610</v>
      </c>
      <c r="E73" s="119">
        <f t="shared" si="8"/>
        <v>311610</v>
      </c>
      <c r="F73" s="120">
        <f t="shared" si="8"/>
        <v>72541.98999999999</v>
      </c>
      <c r="G73" s="120">
        <f t="shared" si="8"/>
        <v>72541.98999999999</v>
      </c>
      <c r="H73" s="120">
        <f t="shared" si="8"/>
        <v>27910</v>
      </c>
      <c r="I73" s="120">
        <f t="shared" si="8"/>
        <v>2251.74</v>
      </c>
      <c r="J73" s="119"/>
      <c r="K73" s="120"/>
      <c r="L73" s="121">
        <f>L75+L77</f>
        <v>0</v>
      </c>
      <c r="M73" s="122">
        <f t="shared" si="1"/>
        <v>23.279737492378292</v>
      </c>
    </row>
    <row r="74" spans="1:13" s="1" customFormat="1" ht="12.75">
      <c r="A74" s="132"/>
      <c r="B74" s="134" t="s">
        <v>181</v>
      </c>
      <c r="C74" s="135" t="s">
        <v>182</v>
      </c>
      <c r="D74" s="136">
        <v>40300</v>
      </c>
      <c r="E74" s="136">
        <v>40300</v>
      </c>
      <c r="F74" s="137">
        <v>20150</v>
      </c>
      <c r="G74" s="137">
        <v>20150</v>
      </c>
      <c r="H74" s="133"/>
      <c r="I74" s="133"/>
      <c r="J74" s="153">
        <v>20150</v>
      </c>
      <c r="K74" s="137"/>
      <c r="L74" s="138"/>
      <c r="M74" s="23">
        <f t="shared" si="1"/>
        <v>50</v>
      </c>
    </row>
    <row r="75" spans="1:13" ht="12.75">
      <c r="A75" s="63"/>
      <c r="B75" s="25" t="s">
        <v>92</v>
      </c>
      <c r="C75" s="24" t="s">
        <v>93</v>
      </c>
      <c r="D75" s="26">
        <v>53310</v>
      </c>
      <c r="E75" s="26">
        <v>53310</v>
      </c>
      <c r="F75" s="76">
        <v>649</v>
      </c>
      <c r="G75" s="76">
        <v>649</v>
      </c>
      <c r="H75" s="76">
        <v>500</v>
      </c>
      <c r="I75" s="76">
        <v>0</v>
      </c>
      <c r="J75" s="26"/>
      <c r="K75" s="76"/>
      <c r="L75" s="27"/>
      <c r="M75" s="72">
        <f t="shared" si="1"/>
        <v>1.2174076158319265</v>
      </c>
    </row>
    <row r="76" spans="1:13" ht="12.75">
      <c r="A76" s="63"/>
      <c r="B76" s="25" t="s">
        <v>166</v>
      </c>
      <c r="C76" s="24" t="s">
        <v>167</v>
      </c>
      <c r="D76" s="26">
        <v>16100</v>
      </c>
      <c r="E76" s="26">
        <v>16100</v>
      </c>
      <c r="F76" s="76">
        <v>2724.89</v>
      </c>
      <c r="G76" s="76">
        <v>2724.89</v>
      </c>
      <c r="H76" s="76">
        <v>250</v>
      </c>
      <c r="I76" s="76">
        <v>0</v>
      </c>
      <c r="J76" s="26"/>
      <c r="K76" s="76"/>
      <c r="L76" s="27"/>
      <c r="M76" s="72">
        <f>F76/E76*100</f>
        <v>16.92478260869565</v>
      </c>
    </row>
    <row r="77" spans="1:13" ht="12.75">
      <c r="A77" s="62"/>
      <c r="B77" s="25" t="s">
        <v>94</v>
      </c>
      <c r="C77" s="24" t="s">
        <v>95</v>
      </c>
      <c r="D77" s="26">
        <v>201900</v>
      </c>
      <c r="E77" s="26">
        <v>201900</v>
      </c>
      <c r="F77" s="76">
        <v>49018.1</v>
      </c>
      <c r="G77" s="76">
        <v>49018.1</v>
      </c>
      <c r="H77" s="76">
        <v>27160</v>
      </c>
      <c r="I77" s="76">
        <v>2251.74</v>
      </c>
      <c r="J77" s="26"/>
      <c r="K77" s="76"/>
      <c r="L77" s="27"/>
      <c r="M77" s="72">
        <f t="shared" si="1"/>
        <v>24.278405151064884</v>
      </c>
    </row>
    <row r="78" spans="1:13" s="1" customFormat="1" ht="12.75">
      <c r="A78" s="99" t="s">
        <v>96</v>
      </c>
      <c r="B78" s="100"/>
      <c r="C78" s="97" t="s">
        <v>97</v>
      </c>
      <c r="D78" s="108">
        <f aca="true" t="shared" si="9" ref="D78:L78">D79+D80+D81+D82+D83+D84+D85</f>
        <v>3220232</v>
      </c>
      <c r="E78" s="108">
        <f t="shared" si="9"/>
        <v>3282072</v>
      </c>
      <c r="F78" s="109">
        <f t="shared" si="9"/>
        <v>1468247.81</v>
      </c>
      <c r="G78" s="109">
        <f t="shared" si="9"/>
        <v>1468247.81</v>
      </c>
      <c r="H78" s="109">
        <f t="shared" si="9"/>
        <v>227857.59</v>
      </c>
      <c r="I78" s="109">
        <f t="shared" si="9"/>
        <v>50397.36</v>
      </c>
      <c r="J78" s="109">
        <f t="shared" si="9"/>
        <v>33500</v>
      </c>
      <c r="K78" s="109">
        <f t="shared" si="9"/>
        <v>0</v>
      </c>
      <c r="L78" s="108">
        <f t="shared" si="9"/>
        <v>0</v>
      </c>
      <c r="M78" s="98">
        <f t="shared" si="1"/>
        <v>44.73539306876875</v>
      </c>
    </row>
    <row r="79" spans="1:13" s="1" customFormat="1" ht="38.25">
      <c r="A79" s="62"/>
      <c r="B79" s="25" t="s">
        <v>137</v>
      </c>
      <c r="C79" s="24" t="s">
        <v>158</v>
      </c>
      <c r="D79" s="26">
        <v>2000000</v>
      </c>
      <c r="E79" s="26">
        <v>2000000</v>
      </c>
      <c r="F79" s="76">
        <v>973020.64</v>
      </c>
      <c r="G79" s="76">
        <v>973020.64</v>
      </c>
      <c r="H79" s="76">
        <v>16000</v>
      </c>
      <c r="I79" s="76">
        <v>13910.78</v>
      </c>
      <c r="J79" s="76"/>
      <c r="K79" s="76">
        <v>0</v>
      </c>
      <c r="L79" s="28"/>
      <c r="M79" s="72">
        <f t="shared" si="1"/>
        <v>48.651032</v>
      </c>
    </row>
    <row r="80" spans="1:13" ht="51">
      <c r="A80" s="62"/>
      <c r="B80" s="25" t="s">
        <v>98</v>
      </c>
      <c r="C80" s="24" t="s">
        <v>159</v>
      </c>
      <c r="D80" s="26">
        <v>12000</v>
      </c>
      <c r="E80" s="26">
        <v>12600</v>
      </c>
      <c r="F80" s="76">
        <v>6700</v>
      </c>
      <c r="G80" s="76">
        <v>6700</v>
      </c>
      <c r="H80" s="76"/>
      <c r="I80" s="76"/>
      <c r="J80" s="76"/>
      <c r="K80" s="76"/>
      <c r="L80" s="27"/>
      <c r="M80" s="72">
        <f t="shared" si="1"/>
        <v>53.17460317460318</v>
      </c>
    </row>
    <row r="81" spans="1:13" ht="25.5">
      <c r="A81" s="62"/>
      <c r="B81" s="25" t="s">
        <v>99</v>
      </c>
      <c r="C81" s="24" t="s">
        <v>160</v>
      </c>
      <c r="D81" s="26">
        <v>287000</v>
      </c>
      <c r="E81" s="26">
        <v>292760</v>
      </c>
      <c r="F81" s="76">
        <v>84857.56</v>
      </c>
      <c r="G81" s="76">
        <v>84857.56</v>
      </c>
      <c r="H81" s="76"/>
      <c r="I81" s="76"/>
      <c r="J81" s="76"/>
      <c r="K81" s="76"/>
      <c r="L81" s="27"/>
      <c r="M81" s="72">
        <f aca="true" t="shared" si="10" ref="M81:M112">F81/E81*100</f>
        <v>28.985366853395274</v>
      </c>
    </row>
    <row r="82" spans="1:13" ht="12.75">
      <c r="A82" s="62"/>
      <c r="B82" s="25" t="s">
        <v>100</v>
      </c>
      <c r="C82" s="24" t="s">
        <v>101</v>
      </c>
      <c r="D82" s="26">
        <v>1000</v>
      </c>
      <c r="E82" s="26">
        <v>1000</v>
      </c>
      <c r="F82" s="76">
        <f>G82+K82</f>
        <v>0</v>
      </c>
      <c r="G82" s="76"/>
      <c r="H82" s="76"/>
      <c r="I82" s="76"/>
      <c r="J82" s="76"/>
      <c r="K82" s="76"/>
      <c r="L82" s="27"/>
      <c r="M82" s="72">
        <f t="shared" si="10"/>
        <v>0</v>
      </c>
    </row>
    <row r="83" spans="1:13" ht="12.75">
      <c r="A83" s="64"/>
      <c r="B83" s="17" t="s">
        <v>102</v>
      </c>
      <c r="C83" s="18" t="s">
        <v>103</v>
      </c>
      <c r="D83" s="32">
        <v>683178</v>
      </c>
      <c r="E83" s="32">
        <v>719958</v>
      </c>
      <c r="F83" s="76">
        <v>312421.56</v>
      </c>
      <c r="G83" s="78">
        <v>312421.56</v>
      </c>
      <c r="H83" s="78">
        <v>205159.19</v>
      </c>
      <c r="I83" s="78">
        <v>36486.58</v>
      </c>
      <c r="J83" s="78"/>
      <c r="K83" s="78">
        <v>0</v>
      </c>
      <c r="L83" s="33"/>
      <c r="M83" s="72">
        <f t="shared" si="10"/>
        <v>43.39441467418933</v>
      </c>
    </row>
    <row r="84" spans="1:13" ht="12" customHeight="1">
      <c r="A84" s="65"/>
      <c r="B84" s="45">
        <v>85228</v>
      </c>
      <c r="C84" s="24" t="s">
        <v>104</v>
      </c>
      <c r="D84" s="26">
        <v>30207</v>
      </c>
      <c r="E84" s="26">
        <v>30207</v>
      </c>
      <c r="F84" s="76">
        <v>0</v>
      </c>
      <c r="G84" s="76">
        <v>0</v>
      </c>
      <c r="H84" s="76">
        <v>0</v>
      </c>
      <c r="I84" s="76">
        <v>0</v>
      </c>
      <c r="J84" s="76"/>
      <c r="K84" s="76"/>
      <c r="L84" s="27"/>
      <c r="M84" s="72">
        <f t="shared" si="10"/>
        <v>0</v>
      </c>
    </row>
    <row r="85" spans="1:13" ht="12.75">
      <c r="A85" s="62"/>
      <c r="B85" s="25" t="s">
        <v>105</v>
      </c>
      <c r="C85" s="24" t="s">
        <v>106</v>
      </c>
      <c r="D85" s="26">
        <v>206847</v>
      </c>
      <c r="E85" s="26">
        <v>225547</v>
      </c>
      <c r="F85" s="76">
        <v>91248.05</v>
      </c>
      <c r="G85" s="76">
        <v>91248.05</v>
      </c>
      <c r="H85" s="76">
        <v>6698.4</v>
      </c>
      <c r="I85" s="76">
        <v>0</v>
      </c>
      <c r="J85" s="76">
        <v>33500</v>
      </c>
      <c r="K85" s="76"/>
      <c r="L85" s="27"/>
      <c r="M85" s="72">
        <f t="shared" si="10"/>
        <v>40.456335043250405</v>
      </c>
    </row>
    <row r="86" spans="1:13" ht="25.5">
      <c r="A86" s="99" t="s">
        <v>191</v>
      </c>
      <c r="B86" s="100"/>
      <c r="C86" s="97" t="s">
        <v>194</v>
      </c>
      <c r="D86" s="108">
        <f aca="true" t="shared" si="11" ref="D86:I86">D87</f>
        <v>0</v>
      </c>
      <c r="E86" s="108">
        <f t="shared" si="11"/>
        <v>39734</v>
      </c>
      <c r="F86" s="109">
        <f t="shared" si="11"/>
        <v>0</v>
      </c>
      <c r="G86" s="109">
        <f t="shared" si="11"/>
        <v>0</v>
      </c>
      <c r="H86" s="109">
        <f t="shared" si="11"/>
        <v>0</v>
      </c>
      <c r="I86" s="109">
        <f t="shared" si="11"/>
        <v>0</v>
      </c>
      <c r="J86" s="108">
        <f>J87+J88+J89</f>
        <v>0</v>
      </c>
      <c r="K86" s="109">
        <f>K87+K88+K89</f>
        <v>0</v>
      </c>
      <c r="L86" s="108">
        <f>L87+L88+L89</f>
        <v>0</v>
      </c>
      <c r="M86" s="98">
        <f>F86/E86*100</f>
        <v>0</v>
      </c>
    </row>
    <row r="87" spans="1:13" ht="12.75">
      <c r="A87" s="62"/>
      <c r="B87" s="25" t="s">
        <v>192</v>
      </c>
      <c r="C87" s="24" t="s">
        <v>47</v>
      </c>
      <c r="D87" s="26">
        <v>0</v>
      </c>
      <c r="E87" s="26">
        <v>39734</v>
      </c>
      <c r="F87" s="76">
        <v>0</v>
      </c>
      <c r="G87" s="76">
        <v>0</v>
      </c>
      <c r="H87" s="76">
        <v>0</v>
      </c>
      <c r="I87" s="76">
        <v>0</v>
      </c>
      <c r="J87" s="26"/>
      <c r="K87" s="76"/>
      <c r="L87" s="27"/>
      <c r="M87" s="72">
        <f>F87/E87*100</f>
        <v>0</v>
      </c>
    </row>
    <row r="88" spans="1:13" s="1" customFormat="1" ht="12.75">
      <c r="A88" s="99" t="s">
        <v>107</v>
      </c>
      <c r="B88" s="100"/>
      <c r="C88" s="97" t="s">
        <v>108</v>
      </c>
      <c r="D88" s="108">
        <f>D89+D90+D91</f>
        <v>394330</v>
      </c>
      <c r="E88" s="108">
        <f aca="true" t="shared" si="12" ref="E88:L88">E89+E90+E91</f>
        <v>398217</v>
      </c>
      <c r="F88" s="109">
        <f t="shared" si="12"/>
        <v>195070.63999999998</v>
      </c>
      <c r="G88" s="109">
        <f t="shared" si="12"/>
        <v>195070.63999999998</v>
      </c>
      <c r="H88" s="109">
        <f t="shared" si="12"/>
        <v>112891.33</v>
      </c>
      <c r="I88" s="109">
        <f t="shared" si="12"/>
        <v>20808.82</v>
      </c>
      <c r="J88" s="108">
        <f t="shared" si="12"/>
        <v>0</v>
      </c>
      <c r="K88" s="109">
        <f t="shared" si="12"/>
        <v>0</v>
      </c>
      <c r="L88" s="108">
        <f t="shared" si="12"/>
        <v>0</v>
      </c>
      <c r="M88" s="98">
        <f t="shared" si="10"/>
        <v>48.98601516258723</v>
      </c>
    </row>
    <row r="89" spans="1:13" ht="12.75">
      <c r="A89" s="62"/>
      <c r="B89" s="25" t="s">
        <v>109</v>
      </c>
      <c r="C89" s="24" t="s">
        <v>193</v>
      </c>
      <c r="D89" s="26">
        <v>265971</v>
      </c>
      <c r="E89" s="26">
        <v>265971</v>
      </c>
      <c r="F89" s="76">
        <v>142415.19</v>
      </c>
      <c r="G89" s="76">
        <v>142415.19</v>
      </c>
      <c r="H89" s="76">
        <v>102915</v>
      </c>
      <c r="I89" s="76">
        <v>19122.94</v>
      </c>
      <c r="J89" s="26"/>
      <c r="K89" s="76"/>
      <c r="L89" s="27"/>
      <c r="M89" s="72">
        <f t="shared" si="10"/>
        <v>53.54538276729418</v>
      </c>
    </row>
    <row r="90" spans="1:13" ht="38.25">
      <c r="A90" s="62"/>
      <c r="B90" s="25" t="s">
        <v>110</v>
      </c>
      <c r="C90" s="24" t="s">
        <v>111</v>
      </c>
      <c r="D90" s="26">
        <v>21299</v>
      </c>
      <c r="E90" s="26">
        <v>21299</v>
      </c>
      <c r="F90" s="76">
        <v>18121.21</v>
      </c>
      <c r="G90" s="76">
        <v>18121.21</v>
      </c>
      <c r="H90" s="76">
        <v>9976.33</v>
      </c>
      <c r="I90" s="76">
        <v>1685.88</v>
      </c>
      <c r="J90" s="26"/>
      <c r="K90" s="76"/>
      <c r="L90" s="27"/>
      <c r="M90" s="72">
        <f t="shared" si="10"/>
        <v>85.080097657167</v>
      </c>
    </row>
    <row r="91" spans="1:13" ht="12.75">
      <c r="A91" s="62"/>
      <c r="B91" s="25" t="s">
        <v>153</v>
      </c>
      <c r="C91" s="24" t="s">
        <v>154</v>
      </c>
      <c r="D91" s="26">
        <v>107060</v>
      </c>
      <c r="E91" s="26">
        <v>110947</v>
      </c>
      <c r="F91" s="76">
        <v>34534.24</v>
      </c>
      <c r="G91" s="76">
        <v>34534.24</v>
      </c>
      <c r="H91" s="76"/>
      <c r="I91" s="76"/>
      <c r="J91" s="26"/>
      <c r="K91" s="76">
        <v>0</v>
      </c>
      <c r="L91" s="27"/>
      <c r="M91" s="72">
        <f t="shared" si="10"/>
        <v>31.12679026922765</v>
      </c>
    </row>
    <row r="92" spans="1:13" s="1" customFormat="1" ht="25.5">
      <c r="A92" s="99" t="s">
        <v>112</v>
      </c>
      <c r="B92" s="100"/>
      <c r="C92" s="97" t="s">
        <v>113</v>
      </c>
      <c r="D92" s="108">
        <f aca="true" t="shared" si="13" ref="D92:I92">D93+D94+D95+D96+D97</f>
        <v>19064776</v>
      </c>
      <c r="E92" s="108">
        <f t="shared" si="13"/>
        <v>19248116</v>
      </c>
      <c r="F92" s="109">
        <f t="shared" si="13"/>
        <v>10701789.69</v>
      </c>
      <c r="G92" s="109">
        <f t="shared" si="13"/>
        <v>656512.48</v>
      </c>
      <c r="H92" s="109">
        <f t="shared" si="13"/>
        <v>2781.8</v>
      </c>
      <c r="I92" s="109">
        <f t="shared" si="13"/>
        <v>245.7</v>
      </c>
      <c r="J92" s="108"/>
      <c r="K92" s="109">
        <f>K93+K94+K95+K96+K97</f>
        <v>10045277.21</v>
      </c>
      <c r="L92" s="108">
        <f>L93+L94+L95+L96+L97</f>
        <v>0</v>
      </c>
      <c r="M92" s="98">
        <f t="shared" si="10"/>
        <v>55.599154171764134</v>
      </c>
    </row>
    <row r="93" spans="1:13" ht="12.75">
      <c r="A93" s="62"/>
      <c r="B93" s="25" t="s">
        <v>114</v>
      </c>
      <c r="C93" s="24" t="s">
        <v>115</v>
      </c>
      <c r="D93" s="26">
        <v>15341322</v>
      </c>
      <c r="E93" s="26">
        <v>15341322</v>
      </c>
      <c r="F93" s="76">
        <v>10001364.91</v>
      </c>
      <c r="G93" s="76">
        <v>0</v>
      </c>
      <c r="H93" s="76"/>
      <c r="I93" s="76"/>
      <c r="J93" s="26"/>
      <c r="K93" s="76">
        <v>10001364.91</v>
      </c>
      <c r="L93" s="27"/>
      <c r="M93" s="72">
        <f t="shared" si="10"/>
        <v>65.1923276885786</v>
      </c>
    </row>
    <row r="94" spans="1:13" ht="12.75">
      <c r="A94" s="62"/>
      <c r="B94" s="25" t="s">
        <v>116</v>
      </c>
      <c r="C94" s="24" t="s">
        <v>117</v>
      </c>
      <c r="D94" s="26">
        <v>2213454</v>
      </c>
      <c r="E94" s="26">
        <v>2381794</v>
      </c>
      <c r="F94" s="76">
        <v>98164.04</v>
      </c>
      <c r="G94" s="76">
        <v>98164.04</v>
      </c>
      <c r="H94" s="76">
        <v>2781.8</v>
      </c>
      <c r="I94" s="76">
        <v>245.7</v>
      </c>
      <c r="J94" s="26"/>
      <c r="K94" s="76"/>
      <c r="L94" s="27"/>
      <c r="M94" s="72">
        <f t="shared" si="10"/>
        <v>4.1214328359211585</v>
      </c>
    </row>
    <row r="95" spans="1:13" ht="12.75">
      <c r="A95" s="62"/>
      <c r="B95" s="25" t="s">
        <v>118</v>
      </c>
      <c r="C95" s="24" t="s">
        <v>119</v>
      </c>
      <c r="D95" s="26">
        <v>155000</v>
      </c>
      <c r="E95" s="26">
        <v>155000</v>
      </c>
      <c r="F95" s="76">
        <v>30526.79</v>
      </c>
      <c r="G95" s="76">
        <v>30526.79</v>
      </c>
      <c r="H95" s="76"/>
      <c r="I95" s="76"/>
      <c r="J95" s="26"/>
      <c r="K95" s="76"/>
      <c r="L95" s="27"/>
      <c r="M95" s="72">
        <f t="shared" si="10"/>
        <v>19.69470322580645</v>
      </c>
    </row>
    <row r="96" spans="1:13" ht="12.75">
      <c r="A96" s="62"/>
      <c r="B96" s="25" t="s">
        <v>120</v>
      </c>
      <c r="C96" s="24" t="s">
        <v>121</v>
      </c>
      <c r="D96" s="26">
        <v>1310000</v>
      </c>
      <c r="E96" s="26">
        <v>1310000</v>
      </c>
      <c r="F96" s="76">
        <v>563096.96</v>
      </c>
      <c r="G96" s="76">
        <v>519184.66</v>
      </c>
      <c r="H96" s="76"/>
      <c r="I96" s="76"/>
      <c r="J96" s="26"/>
      <c r="K96" s="85">
        <v>43912.3</v>
      </c>
      <c r="L96" s="27">
        <v>0</v>
      </c>
      <c r="M96" s="72">
        <f t="shared" si="10"/>
        <v>42.984500763358774</v>
      </c>
    </row>
    <row r="97" spans="1:13" ht="12.75">
      <c r="A97" s="66"/>
      <c r="B97" s="37" t="s">
        <v>122</v>
      </c>
      <c r="C97" s="38" t="s">
        <v>47</v>
      </c>
      <c r="D97" s="39">
        <v>45000</v>
      </c>
      <c r="E97" s="39">
        <v>60000</v>
      </c>
      <c r="F97" s="76">
        <v>8636.99</v>
      </c>
      <c r="G97" s="77">
        <v>8636.99</v>
      </c>
      <c r="H97" s="77"/>
      <c r="I97" s="77"/>
      <c r="J97" s="39"/>
      <c r="K97" s="77"/>
      <c r="L97" s="40"/>
      <c r="M97" s="72">
        <f t="shared" si="10"/>
        <v>14.394983333333332</v>
      </c>
    </row>
    <row r="98" spans="1:13" s="1" customFormat="1" ht="25.5">
      <c r="A98" s="99" t="s">
        <v>123</v>
      </c>
      <c r="B98" s="100"/>
      <c r="C98" s="97" t="s">
        <v>124</v>
      </c>
      <c r="D98" s="108">
        <f>D99+D100+D101+D102</f>
        <v>1924520</v>
      </c>
      <c r="E98" s="108">
        <f>E99+E100+E101+E102</f>
        <v>7286520</v>
      </c>
      <c r="F98" s="109">
        <f>F99+F100+F101+F102</f>
        <v>288251.02</v>
      </c>
      <c r="G98" s="109">
        <f aca="true" t="shared" si="14" ref="G98:L98">G101+G102</f>
        <v>251651.02</v>
      </c>
      <c r="H98" s="109">
        <f t="shared" si="14"/>
        <v>10470</v>
      </c>
      <c r="I98" s="109">
        <f t="shared" si="14"/>
        <v>0</v>
      </c>
      <c r="J98" s="109">
        <f t="shared" si="14"/>
        <v>222605</v>
      </c>
      <c r="K98" s="109">
        <f>K100+K101+K102</f>
        <v>36600</v>
      </c>
      <c r="L98" s="108">
        <f t="shared" si="14"/>
        <v>0</v>
      </c>
      <c r="M98" s="98">
        <f t="shared" si="10"/>
        <v>3.9559490675933096</v>
      </c>
    </row>
    <row r="99" spans="1:13" s="1" customFormat="1" ht="12.75">
      <c r="A99" s="141"/>
      <c r="B99" s="144" t="s">
        <v>183</v>
      </c>
      <c r="C99" s="146" t="s">
        <v>195</v>
      </c>
      <c r="D99" s="145">
        <v>1500</v>
      </c>
      <c r="E99" s="145">
        <v>1500</v>
      </c>
      <c r="F99" s="140">
        <v>0</v>
      </c>
      <c r="G99" s="140"/>
      <c r="H99" s="140"/>
      <c r="I99" s="140"/>
      <c r="J99" s="140"/>
      <c r="K99" s="140"/>
      <c r="L99" s="142"/>
      <c r="M99" s="143"/>
    </row>
    <row r="100" spans="1:13" s="1" customFormat="1" ht="12.75">
      <c r="A100" s="141"/>
      <c r="B100" s="144" t="s">
        <v>184</v>
      </c>
      <c r="C100" s="146" t="s">
        <v>185</v>
      </c>
      <c r="D100" s="145">
        <v>1500000</v>
      </c>
      <c r="E100" s="145">
        <v>6832000</v>
      </c>
      <c r="F100" s="154">
        <v>36600</v>
      </c>
      <c r="G100" s="154"/>
      <c r="H100" s="140"/>
      <c r="I100" s="140"/>
      <c r="J100" s="140"/>
      <c r="K100" s="154">
        <v>36600</v>
      </c>
      <c r="L100" s="142"/>
      <c r="M100" s="72">
        <f t="shared" si="10"/>
        <v>0.5357142857142857</v>
      </c>
    </row>
    <row r="101" spans="1:13" ht="12.75">
      <c r="A101" s="67"/>
      <c r="B101" s="41" t="s">
        <v>125</v>
      </c>
      <c r="C101" s="42" t="s">
        <v>126</v>
      </c>
      <c r="D101" s="43">
        <v>134820</v>
      </c>
      <c r="E101" s="43">
        <v>134820</v>
      </c>
      <c r="F101" s="78">
        <v>77105</v>
      </c>
      <c r="G101" s="82">
        <v>77105</v>
      </c>
      <c r="H101" s="82"/>
      <c r="I101" s="82"/>
      <c r="J101" s="82">
        <v>77105</v>
      </c>
      <c r="K101" s="82">
        <v>0</v>
      </c>
      <c r="L101" s="44"/>
      <c r="M101" s="72">
        <f t="shared" si="10"/>
        <v>57.191069574247145</v>
      </c>
    </row>
    <row r="102" spans="1:13" ht="12.75">
      <c r="A102" s="62"/>
      <c r="B102" s="25" t="s">
        <v>127</v>
      </c>
      <c r="C102" s="24" t="s">
        <v>128</v>
      </c>
      <c r="D102" s="26">
        <v>288200</v>
      </c>
      <c r="E102" s="26">
        <v>318200</v>
      </c>
      <c r="F102" s="76">
        <v>174546.02</v>
      </c>
      <c r="G102" s="76">
        <v>174546.02</v>
      </c>
      <c r="H102" s="76">
        <v>10470</v>
      </c>
      <c r="I102" s="76"/>
      <c r="J102" s="76">
        <v>145500</v>
      </c>
      <c r="K102" s="76"/>
      <c r="L102" s="26"/>
      <c r="M102" s="72">
        <f t="shared" si="10"/>
        <v>54.85418604651162</v>
      </c>
    </row>
    <row r="103" spans="1:13" s="1" customFormat="1" ht="12.75">
      <c r="A103" s="95" t="s">
        <v>129</v>
      </c>
      <c r="B103" s="100"/>
      <c r="C103" s="97" t="s">
        <v>130</v>
      </c>
      <c r="D103" s="108">
        <f>SUM(D104:D106)</f>
        <v>4902500</v>
      </c>
      <c r="E103" s="108">
        <f>SUM(E104:E106)</f>
        <v>4055241</v>
      </c>
      <c r="F103" s="109">
        <f aca="true" t="shared" si="15" ref="F103:L103">SUM(F104:F105)</f>
        <v>762435.31</v>
      </c>
      <c r="G103" s="109">
        <f t="shared" si="15"/>
        <v>733937.55</v>
      </c>
      <c r="H103" s="109">
        <f t="shared" si="15"/>
        <v>46940</v>
      </c>
      <c r="I103" s="109">
        <f t="shared" si="15"/>
        <v>4448.56</v>
      </c>
      <c r="J103" s="109">
        <f t="shared" si="15"/>
        <v>315000</v>
      </c>
      <c r="K103" s="109">
        <f t="shared" si="15"/>
        <v>28497.76</v>
      </c>
      <c r="L103" s="108">
        <f t="shared" si="15"/>
        <v>0</v>
      </c>
      <c r="M103" s="98">
        <f t="shared" si="10"/>
        <v>18.801233021662586</v>
      </c>
    </row>
    <row r="104" spans="1:13" s="1" customFormat="1" ht="12.75">
      <c r="A104" s="62"/>
      <c r="B104" s="25" t="s">
        <v>131</v>
      </c>
      <c r="C104" s="24" t="s">
        <v>132</v>
      </c>
      <c r="D104" s="26">
        <v>3400000</v>
      </c>
      <c r="E104" s="26">
        <v>2050000</v>
      </c>
      <c r="F104" s="75">
        <v>28497.76</v>
      </c>
      <c r="G104" s="76"/>
      <c r="H104" s="76"/>
      <c r="I104" s="76"/>
      <c r="J104" s="76"/>
      <c r="K104" s="76">
        <v>28497.76</v>
      </c>
      <c r="L104" s="26"/>
      <c r="M104" s="72">
        <f t="shared" si="10"/>
        <v>1.3901346341463414</v>
      </c>
    </row>
    <row r="105" spans="1:13" s="1" customFormat="1" ht="13.5" customHeight="1">
      <c r="A105" s="62"/>
      <c r="B105" s="25" t="s">
        <v>133</v>
      </c>
      <c r="C105" s="24" t="s">
        <v>134</v>
      </c>
      <c r="D105" s="26">
        <v>1302500</v>
      </c>
      <c r="E105" s="26">
        <v>1855241</v>
      </c>
      <c r="F105" s="75">
        <v>733937.55</v>
      </c>
      <c r="G105" s="76">
        <v>733937.55</v>
      </c>
      <c r="H105" s="76">
        <v>46940</v>
      </c>
      <c r="I105" s="76">
        <v>4448.56</v>
      </c>
      <c r="J105" s="76">
        <v>315000</v>
      </c>
      <c r="K105" s="76"/>
      <c r="L105" s="28"/>
      <c r="M105" s="72">
        <f t="shared" si="10"/>
        <v>39.560226946256584</v>
      </c>
    </row>
    <row r="106" spans="1:13" s="1" customFormat="1" ht="13.5" customHeight="1">
      <c r="A106" s="62"/>
      <c r="B106" s="25" t="s">
        <v>186</v>
      </c>
      <c r="C106" s="24" t="s">
        <v>47</v>
      </c>
      <c r="D106" s="26">
        <v>200000</v>
      </c>
      <c r="E106" s="26">
        <v>150000</v>
      </c>
      <c r="F106" s="75">
        <v>0</v>
      </c>
      <c r="G106" s="76"/>
      <c r="H106" s="76"/>
      <c r="I106" s="76"/>
      <c r="J106" s="76"/>
      <c r="K106" s="76"/>
      <c r="L106" s="28"/>
      <c r="M106" s="72"/>
    </row>
    <row r="107" spans="1:13" s="1" customFormat="1" ht="15.75">
      <c r="A107" s="123"/>
      <c r="B107" s="124"/>
      <c r="C107" s="125" t="s">
        <v>135</v>
      </c>
      <c r="D107" s="126">
        <f>D14+D20+D21+D24+D27+D31+D37+D40+D42+D49+D51+D53+D63+D73+D78+D88+D92+D98+D103</f>
        <v>87190007</v>
      </c>
      <c r="E107" s="126">
        <f>E14+E19+E21+E24+E27+E31+E37+E40+E42+E49+E51+E53+E63+E73+E78+E86+E88+E92+E98+E103</f>
        <v>97976121</v>
      </c>
      <c r="F107" s="127">
        <f aca="true" t="shared" si="16" ref="F107:L107">F14+F21+F24+F27+F31+F37+F40+F42+F49+F51+F53+F63+F73+F78+F88+F92+F98+F103</f>
        <v>29915463.61</v>
      </c>
      <c r="G107" s="127">
        <f t="shared" si="16"/>
        <v>15738698.36</v>
      </c>
      <c r="H107" s="127">
        <f t="shared" si="16"/>
        <v>5897361.46</v>
      </c>
      <c r="I107" s="127">
        <f t="shared" si="16"/>
        <v>1052827.11</v>
      </c>
      <c r="J107" s="127">
        <f t="shared" si="16"/>
        <v>2047916.01</v>
      </c>
      <c r="K107" s="127">
        <f t="shared" si="16"/>
        <v>14176765.25</v>
      </c>
      <c r="L107" s="126">
        <f t="shared" si="16"/>
        <v>0</v>
      </c>
      <c r="M107" s="128">
        <f t="shared" si="10"/>
        <v>30.533423149095682</v>
      </c>
    </row>
    <row r="108" spans="1:13" s="1" customFormat="1" ht="15.75">
      <c r="A108" s="62"/>
      <c r="B108" s="46"/>
      <c r="C108" s="47"/>
      <c r="D108" s="48"/>
      <c r="E108" s="48"/>
      <c r="F108" s="83"/>
      <c r="G108" s="83"/>
      <c r="H108" s="83"/>
      <c r="I108" s="83"/>
      <c r="J108" s="48"/>
      <c r="K108" s="83"/>
      <c r="L108" s="28"/>
      <c r="M108" s="72"/>
    </row>
    <row r="109" spans="1:13" ht="12.75">
      <c r="A109" s="68"/>
      <c r="B109" s="58"/>
      <c r="C109" s="57" t="s">
        <v>145</v>
      </c>
      <c r="D109" s="30">
        <f>SUM(D111:D111)</f>
        <v>1298981</v>
      </c>
      <c r="E109" s="30">
        <f>SUM(E111:E111)</f>
        <v>1298981</v>
      </c>
      <c r="F109" s="79">
        <v>1298981</v>
      </c>
      <c r="G109" s="79"/>
      <c r="H109" s="79"/>
      <c r="I109" s="79"/>
      <c r="J109" s="30"/>
      <c r="K109" s="79"/>
      <c r="L109" s="59"/>
      <c r="M109" s="72">
        <v>0</v>
      </c>
    </row>
    <row r="110" spans="1:13" ht="12.75">
      <c r="A110" s="69"/>
      <c r="B110" s="45"/>
      <c r="C110" s="49" t="s">
        <v>5</v>
      </c>
      <c r="D110" s="26"/>
      <c r="E110" s="26"/>
      <c r="F110" s="76"/>
      <c r="G110" s="76"/>
      <c r="H110" s="76"/>
      <c r="I110" s="76"/>
      <c r="J110" s="26"/>
      <c r="K110" s="76"/>
      <c r="L110" s="27"/>
      <c r="M110" s="72"/>
    </row>
    <row r="111" spans="1:13" ht="51.75" thickBot="1">
      <c r="A111" s="70"/>
      <c r="B111" s="71">
        <v>963</v>
      </c>
      <c r="C111" s="129" t="s">
        <v>170</v>
      </c>
      <c r="D111" s="39">
        <v>1298981</v>
      </c>
      <c r="E111" s="39">
        <v>1298981</v>
      </c>
      <c r="F111" s="77">
        <v>1298981</v>
      </c>
      <c r="G111" s="77"/>
      <c r="H111" s="77"/>
      <c r="I111" s="77"/>
      <c r="J111" s="39"/>
      <c r="K111" s="77"/>
      <c r="L111" s="40"/>
      <c r="M111" s="73"/>
    </row>
    <row r="112" spans="1:13" s="1" customFormat="1" ht="16.5" thickBot="1">
      <c r="A112" s="50"/>
      <c r="B112" s="51"/>
      <c r="C112" s="52" t="s">
        <v>136</v>
      </c>
      <c r="D112" s="53">
        <f>D107+D109</f>
        <v>88488988</v>
      </c>
      <c r="E112" s="53">
        <f>E107+E109</f>
        <v>99275102</v>
      </c>
      <c r="F112" s="84">
        <f aca="true" t="shared" si="17" ref="F112:L112">F107+F109</f>
        <v>31214444.61</v>
      </c>
      <c r="G112" s="84">
        <f t="shared" si="17"/>
        <v>15738698.36</v>
      </c>
      <c r="H112" s="84">
        <f t="shared" si="17"/>
        <v>5897361.46</v>
      </c>
      <c r="I112" s="84">
        <f t="shared" si="17"/>
        <v>1052827.11</v>
      </c>
      <c r="J112" s="84">
        <f t="shared" si="17"/>
        <v>2047916.01</v>
      </c>
      <c r="K112" s="84">
        <f t="shared" si="17"/>
        <v>14176765.25</v>
      </c>
      <c r="L112" s="53">
        <f t="shared" si="17"/>
        <v>0</v>
      </c>
      <c r="M112" s="54">
        <f t="shared" si="10"/>
        <v>31.44236971924743</v>
      </c>
    </row>
  </sheetData>
  <sheetProtection/>
  <mergeCells count="13">
    <mergeCell ref="M9:M12"/>
    <mergeCell ref="F10:F12"/>
    <mergeCell ref="G10:J10"/>
    <mergeCell ref="G11:G12"/>
    <mergeCell ref="H11:J11"/>
    <mergeCell ref="K10:K12"/>
    <mergeCell ref="L10:L12"/>
    <mergeCell ref="F9:L9"/>
    <mergeCell ref="E9:E12"/>
    <mergeCell ref="A9:A12"/>
    <mergeCell ref="B9:B12"/>
    <mergeCell ref="C9:C12"/>
    <mergeCell ref="D9:D12"/>
  </mergeCells>
  <printOptions/>
  <pageMargins left="0" right="0" top="0.5905511811023623" bottom="0.7874015748031497" header="0.5118110236220472" footer="0.5118110236220472"/>
  <pageSetup horizontalDpi="600" verticalDpi="600" orientation="landscape" paperSize="9" scale="75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Stare Babice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Teresa Leszczyńska</dc:creator>
  <cp:keywords/>
  <dc:description/>
  <cp:lastModifiedBy>URZAD GMINY STARE BABICE</cp:lastModifiedBy>
  <cp:lastPrinted>2008-08-18T12:50:01Z</cp:lastPrinted>
  <dcterms:created xsi:type="dcterms:W3CDTF">2004-11-10T11:38:14Z</dcterms:created>
  <dcterms:modified xsi:type="dcterms:W3CDTF">2008-09-12T13:30:11Z</dcterms:modified>
  <cp:category/>
  <cp:version/>
  <cp:contentType/>
  <cp:contentStatus/>
</cp:coreProperties>
</file>