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000" windowHeight="6075" firstSheet="3" activeTab="3"/>
  </bookViews>
  <sheets>
    <sheet name="3a" sheetId="1" r:id="rId1"/>
    <sheet name="3a (2)" sheetId="2" r:id="rId2"/>
    <sheet name="bez" sheetId="3" state="hidden" r:id="rId3"/>
    <sheet name="Załącznik Nr 3" sheetId="4" r:id="rId4"/>
  </sheets>
  <definedNames>
    <definedName name="_xlnm.Print_Area" localSheetId="0">'3a'!$A$1:$O$113</definedName>
    <definedName name="_xlnm.Print_Area" localSheetId="1">'3a (2)'!$A$1:$O$116</definedName>
    <definedName name="_xlnm.Print_Area" localSheetId="2">'bez'!$A$1:$O$117</definedName>
    <definedName name="_xlnm.Print_Area" localSheetId="3">'Załącznik Nr 3'!$A$1:$S$102</definedName>
    <definedName name="_xlnm.Print_Titles" localSheetId="0">'3a'!$5:$7</definedName>
    <definedName name="_xlnm.Print_Titles" localSheetId="1">'3a (2)'!$5:$7</definedName>
    <definedName name="_xlnm.Print_Titles" localSheetId="2">'bez'!$5:$7</definedName>
    <definedName name="_xlnm.Print_Titles" localSheetId="3">'Załącznik Nr 3'!$4:$6</definedName>
  </definedNames>
  <calcPr fullCalcOnLoad="1"/>
</workbook>
</file>

<file path=xl/comments1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2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3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<sst xmlns="http://schemas.openxmlformats.org/spreadsheetml/2006/main" count="1098" uniqueCount="311">
  <si>
    <t xml:space="preserve">WYDATKI MAJĄTKOWE
Plan Zadań Inwestycyjnych przeznaczonych do realizacji w 2007 r </t>
  </si>
  <si>
    <t>w złotych</t>
  </si>
  <si>
    <t>Lp.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</si>
  <si>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</si>
  <si>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</si>
  <si>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</si>
  <si>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</si>
  <si>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</si>
  <si>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 Przewidywane wykonanie do 31.12.2006</t>
  </si>
  <si>
    <t xml:space="preserve">Planowane wydatki na 2007 r. wg. źródeł finansowania </t>
  </si>
  <si>
    <t>Zmiany planu</t>
  </si>
  <si>
    <t>Zaangażowanie środków (wydatki do poniesienia po roku 2006)                                 5-(6+7)</t>
  </si>
  <si>
    <t>rozp.</t>
  </si>
  <si>
    <t>Ogółem               (9+10)</t>
  </si>
  <si>
    <t>w tym:</t>
  </si>
  <si>
    <t>zakoń.</t>
  </si>
  <si>
    <t>środki własne gminy</t>
  </si>
  <si>
    <t>Inne                      ( pożyczki)</t>
  </si>
  <si>
    <t>Inne   (dotacje, pożyczki)</t>
  </si>
  <si>
    <t>OGÓŁEM</t>
  </si>
  <si>
    <t>RAZEM ZADANIA I ZAKUPY INWESTYCYJNE</t>
  </si>
  <si>
    <t>ZADANIA INWESTYCYJNE</t>
  </si>
  <si>
    <t>010</t>
  </si>
  <si>
    <t xml:space="preserve">ROLNICTWO I ŁOWIECTWO </t>
  </si>
  <si>
    <t>01010</t>
  </si>
  <si>
    <t>I.  Wodociągi</t>
  </si>
  <si>
    <t>Rozbudowa sieci wodociągowej z udziałem mieszkańców - teren całej gminy</t>
  </si>
  <si>
    <t>RIiZP</t>
  </si>
  <si>
    <t>2007</t>
  </si>
  <si>
    <t>2004
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</si>
  <si>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</si>
  <si>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</si>
  <si>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</si>
  <si>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Rozbudowa oczyszczalni ścieków  wraz
 z budową  sieci kanalizacyjnej w Gminie Stare Babice ( z UE program ZPORR)</t>
  </si>
  <si>
    <t>2004  2007</t>
  </si>
  <si>
    <t>Uporzadkowanie gospodarki wodno - ściekowej w gminie Stare Babice</t>
  </si>
  <si>
    <t>RRG</t>
  </si>
  <si>
    <t>Rozbudowa sieci kanalizacyjnej z udziałem mieszkańców - teren całej gminy</t>
  </si>
  <si>
    <t>Budowa kanalizacji w ul. Leśnej 
w Koczargach</t>
  </si>
  <si>
    <t>2006
2007</t>
  </si>
  <si>
    <t>Aktualizacja projektu przewodu tłocznego 
ze wsi Janów do wsi Klaudyn</t>
  </si>
  <si>
    <t>Aktualizacja projektu kanalizacji sanitarnej 
w Klaudynie etap I i II</t>
  </si>
  <si>
    <t>600</t>
  </si>
  <si>
    <t>TRANSPORT I ŁĄCZNOŚĆ</t>
  </si>
  <si>
    <t>60016</t>
  </si>
  <si>
    <t>Drogi publiczne gminne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</si>
  <si>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</si>
  <si>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</si>
  <si>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</si>
  <si>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</si>
  <si>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</si>
  <si>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</si>
  <si>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</si>
  <si>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</si>
  <si>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</si>
  <si>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2007
2008</t>
  </si>
  <si>
    <t>Projekt budowy ul. Białej Góry w Zielonkach wraz z opracowaniem dokumentacji
 i wniosku o dofinansowanie budowy ze środków UE</t>
  </si>
  <si>
    <t>Przebudowa słupów telekomunikacyjnych TP S.A. wraz z liniami napowietrznymi kolidujących z układem drogowym ul. Zielony Zaułek w miejscowości  Stare Babice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</si>
  <si>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</si>
  <si>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</si>
  <si>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</si>
  <si>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</si>
  <si>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</si>
  <si>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Różne jednostki obsługi gospodarki mieszkaniowej</t>
  </si>
  <si>
    <t>Rozbudowa i modernizacja budynku komunalnego w Starych Babicach.</t>
  </si>
  <si>
    <t>754</t>
  </si>
  <si>
    <t>BEZPIECZEŃSTWO PUBLICZNE 
I OCHRONA PRZECIWPOŻAROWA</t>
  </si>
  <si>
    <t>75404</t>
  </si>
  <si>
    <t>Komendy wojewódzkie policji</t>
  </si>
  <si>
    <t>710</t>
  </si>
  <si>
    <t>DZIAŁALNOŚĆ USŁUGOWA</t>
  </si>
  <si>
    <t>71004</t>
  </si>
  <si>
    <t>Plany zagospodarowania przestrzennego</t>
  </si>
  <si>
    <t>Koncepcja budowy lokalnej infrastruktury społeczeństwa informacyjnego</t>
  </si>
  <si>
    <t>RA</t>
  </si>
  <si>
    <t>758</t>
  </si>
  <si>
    <t>RÓŻNE ROZLICZENIA FINANSOWE</t>
  </si>
  <si>
    <t>75818</t>
  </si>
  <si>
    <t>Rezerwy ogólne i celowe</t>
  </si>
  <si>
    <t>Rezerwa inwestycyjna</t>
  </si>
  <si>
    <t>801</t>
  </si>
  <si>
    <t>OŚWIATA I WYCHOWANIE</t>
  </si>
  <si>
    <t>80101</t>
  </si>
  <si>
    <t>Szkoły podstawowe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</si>
  <si>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</si>
  <si>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</si>
  <si>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</si>
  <si>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</si>
  <si>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Gimnazja</t>
  </si>
  <si>
    <t>Projekt boiska sportowego z wyposażeniem przy I Gminnym Gimnazjum w Koczargach Starych wraz z opracowaniem dokumentacji i wniosku o dofinansowanie budowy ze środków UE</t>
  </si>
  <si>
    <t xml:space="preserve">2007
</t>
  </si>
  <si>
    <t>900</t>
  </si>
  <si>
    <t>GOSPODARKA KOMUNALNA I OCHRONA ŚRODOWISKA</t>
  </si>
  <si>
    <t>90015</t>
  </si>
  <si>
    <t>Oświetlenie ulic, placów i dróg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</si>
  <si>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</si>
  <si>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</si>
  <si>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</si>
  <si>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</si>
  <si>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</si>
  <si>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Obiekty sportowe</t>
  </si>
  <si>
    <t>Budowa Ośrodka Sportowo- Edukacyjnego w Zielonkach.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</si>
  <si>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</si>
  <si>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</si>
  <si>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</si>
  <si>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</si>
  <si>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</si>
  <si>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Gospodarka gruntami i nieruchomościami</t>
  </si>
  <si>
    <t>Wykup gruntów w tym scalanie</t>
  </si>
  <si>
    <t>RGiGN</t>
  </si>
  <si>
    <t>75023</t>
  </si>
  <si>
    <t>Urzędy gmin (miast i miast na prawach powiatu)</t>
  </si>
  <si>
    <t>SG</t>
  </si>
  <si>
    <t>Zakup samochodu dostawczo-osobowego</t>
  </si>
  <si>
    <t>Zakup autobusu szkolnego</t>
  </si>
  <si>
    <t>90001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</si>
  <si>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</si>
  <si>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</si>
  <si>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RF</t>
  </si>
  <si>
    <t>Zakupy sprzętu komputerowego, oprogramowania</t>
  </si>
  <si>
    <t>80104</t>
  </si>
  <si>
    <t>Przedszkola</t>
  </si>
  <si>
    <t>Zakup wyposażenia,mebli w zestawach</t>
  </si>
  <si>
    <t xml:space="preserve">  </t>
  </si>
  <si>
    <t>ŚRODKI DO PRZEKAZANIA</t>
  </si>
  <si>
    <t xml:space="preserve">Infrastruktura wodociągowa i sanitarna wsi  </t>
  </si>
  <si>
    <t>60014</t>
  </si>
  <si>
    <t>Drogi publiczne powiatowe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</si>
  <si>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</si>
  <si>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Planowane wydatki na 2007 r. wg. źródeł finansowania po zmianach</t>
  </si>
  <si>
    <t>Aktualizacja projektu kanalizacji sanitarnej 
w Klaudynie etap III</t>
  </si>
  <si>
    <t>Instalacja fotoradarów w drogach na terenie gminy</t>
  </si>
  <si>
    <t>Zagospodarowanie pasów drogi przy drogach gminnych w Kwirynowie</t>
  </si>
  <si>
    <t>Wykonanie instalacji elektrycznej w pomieszczeniach czytelni w Szkole Podstawowej w Starych Babicach</t>
  </si>
  <si>
    <t>750</t>
  </si>
  <si>
    <t>ADMINISTRACJA PUBLICZNA</t>
  </si>
  <si>
    <t>projekt</t>
  </si>
  <si>
    <t>Aktualizacja projektu budowy wodociągu łączącego gminę Stare Babice z wodociągiem m. St. Warszawa ul. Arkuszowa</t>
  </si>
  <si>
    <t>Budowa kanalizacji w ul. Reymonta 
w Latchorzewie</t>
  </si>
  <si>
    <t>Budowa odwodnienia drogi - ul. Wodnisko 
w Borzęcinie Dużym</t>
  </si>
  <si>
    <t>Zagospodarowanie pasa drogi przy drodze gminnej ul. Hubala-Dobrzańskiego w Bliznem Jasińskiego i Łaszczyńskiego</t>
  </si>
  <si>
    <t>Zagospodarowanie pasa drogi przy drodze gminnej - ul. Pocztowa w Starych Babicach</t>
  </si>
  <si>
    <t>Zakup sprzętu komputrowego
 i oprogramowania</t>
  </si>
  <si>
    <t>Współfinansowanie: "Przebudowy drogi powiatowej nr 01532 łączącej drogę wojewódzką Nr 580 z Rynkiem Hurtowym Bronisze" /na terenie gminy/ ul. Ogrodnicza (porozumienie)</t>
  </si>
  <si>
    <t xml:space="preserve">Załącznik Nr 3 do Uchwały Rady Gminy Stare Babice Nr         /   /07  
z dnia 29 marca 2007  </t>
  </si>
  <si>
    <t>Projekt przebudowy sieci wodociągowej 
w Babicach Nowych od ul. Warszawskiej</t>
  </si>
  <si>
    <t>Projekt budowy ul. Reymonta wraz 
ze scieżką rowerową we wsi Latchorzew wraz z opracowaniem dokumentacji 
i wniosku o dofinansowanie budowy 
ze środków UE</t>
  </si>
  <si>
    <t xml:space="preserve">Projekt przebudowy ul. Sikorskiego wraz 
z przebudową skrzyżowania ul. Ekologicznej </t>
  </si>
  <si>
    <t>Budowa dróg gminnych w Starych Babicach  i Babicach Nowych - ul. Piłsudskiego 
 i Kresowa</t>
  </si>
  <si>
    <t>Projekt budowy budynku komunalnego z wydzieloną częścią na centrum edukacyjno - kulturalno-informacyjne wraz z biblioteką 
w Starych Babicach</t>
  </si>
  <si>
    <t>852</t>
  </si>
  <si>
    <t>OPIEKA SPOŁECZNA</t>
  </si>
  <si>
    <t>Ośrodki Pomocy Społecznej</t>
  </si>
  <si>
    <t>85219</t>
  </si>
  <si>
    <t>Zakup programów finansowo - ksiegowych</t>
  </si>
  <si>
    <t>GOPS</t>
  </si>
  <si>
    <t>Projekt</t>
  </si>
  <si>
    <t>Projekt budowlano - wykonawczy parkingu przy gimnazjum w Koczargach Starych</t>
  </si>
  <si>
    <t xml:space="preserve">Załącznik Nr 3
 do Uchwały Nr VI/38/07
Rady Gminy Stare Babice   
z dnia 26 kwietnia 2007  </t>
  </si>
  <si>
    <t xml:space="preserve">Załącznik Nr 3
 do Uchwały Nr VI/38/07
Rady Gminy Stare Babice   
z dnia 29 marca 2007  </t>
  </si>
  <si>
    <t>6050</t>
  </si>
  <si>
    <t xml:space="preserve">Załącznik Nr 3
do Uchwały Nr IX/84/07
Rady Gminy Stare Babice   
z dnia 28 czerwca 2007r. </t>
  </si>
  <si>
    <t>Termin
rozpoczęcia</t>
  </si>
  <si>
    <t>Termin zakończenia</t>
  </si>
  <si>
    <t xml:space="preserve">Ogółem               </t>
  </si>
  <si>
    <t>2006 
2010</t>
  </si>
  <si>
    <t xml:space="preserve">Projekt budowy gminnych ulic osiedlowych 
w Kwirynowie </t>
  </si>
  <si>
    <t>Koncepcja wykonania gminnych dróg osiedlowych w Koczargach Starych</t>
  </si>
  <si>
    <t>Gospodarka gruntami 
i nieruchomościami</t>
  </si>
  <si>
    <t>Urzedy Gmin 
(miast i miast na prawach powiatu)</t>
  </si>
  <si>
    <t xml:space="preserve">RÓŻNE ROZLICZENIA </t>
  </si>
  <si>
    <t>Gospodarka ściekowa 
i ochrona wód</t>
  </si>
  <si>
    <t>RAZEM ZADANIA WŁASNE</t>
  </si>
  <si>
    <t>Uporządkowanie gospodarki wodno - ściekowej w gminie Stare Babice</t>
  </si>
  <si>
    <t>2006
2008</t>
  </si>
  <si>
    <t xml:space="preserve">Planowane wydatki na 2008 r. wg. źródeł finansowania </t>
  </si>
  <si>
    <t>2008</t>
  </si>
  <si>
    <t>14a</t>
  </si>
  <si>
    <t>33a</t>
  </si>
  <si>
    <t>37a</t>
  </si>
  <si>
    <t>Zagospodarowanie Placu Kwirynowskiego</t>
  </si>
  <si>
    <t xml:space="preserve">Budowa parkingów z udziałem parafii 
w Borzęcinie Dużym </t>
  </si>
  <si>
    <t>Urządzenie gminnego skweru na osiedlu 
w Zielonkach przy ul. Północnej</t>
  </si>
  <si>
    <t>Wykonanie projektu odwodnienia wsi Klaudyn</t>
  </si>
  <si>
    <t>36a</t>
  </si>
  <si>
    <t>Zakup kontenera mieszkalnego</t>
  </si>
  <si>
    <t>Modernizacja dachów na budynkach komunalnych przy ul. Warszawskiej</t>
  </si>
  <si>
    <t>Odszkodowania za drogi i wykup gruntów pod drogi i inwestycje gminne we wsi Zielonki, Koczargi Stare i Wojcieszyn</t>
  </si>
  <si>
    <t xml:space="preserve">
Budowa lokalnej infrastruktury społeczeństwa informacyjnego
</t>
  </si>
  <si>
    <t>38a</t>
  </si>
  <si>
    <t>Bezpieczeństwo publiczne i ochrona przeciwpożarowa</t>
  </si>
  <si>
    <t>Ochotnicze straże pożarne</t>
  </si>
  <si>
    <t>75412</t>
  </si>
  <si>
    <t>Poprawa stanu gotowości przeciwpożarowej Ochotniczej Straży Pożarnej w Borzęcinie Dużym i w Starych Babicach</t>
  </si>
  <si>
    <t>Zakup średniego samochodu ratowniczo-gaśniczego dla OSP w Starych Babicach</t>
  </si>
  <si>
    <t xml:space="preserve">Zakup - zmywarka, bemar </t>
  </si>
  <si>
    <t>Budowa przedszkola w Bliznem Jasińskiego</t>
  </si>
  <si>
    <t>44a</t>
  </si>
  <si>
    <t>Zespoły obsługi ekonomiczno-administracyjnej szkół</t>
  </si>
  <si>
    <t>80114</t>
  </si>
  <si>
    <t>Zakup pojazdu w ramach obszaru "B" programu "uczeń na wsi-pomoc w zdobyciu wykształcenia przez osoby niepełnosprawne zamieszkujące gminy wiejskie  oraz gminy miejsko-wiejskie"</t>
  </si>
  <si>
    <t>Wydatki na zakup i objęcie akcji, wniesienie wkładów do spółek prawa handlowego oraz na uzupełnienie funduszy statutowych banków państwowych i innych instytucji finansowych  EKO-Babice</t>
  </si>
  <si>
    <t>Wydatki na zakup i objęcie akcji, wniesienie wkładów do spółek prawa handlowego oraz na uzupełnienie funduszy statutowych banków państwowych i innych instytucji finansowych Spółki Eko - Partners Sp. z o.o.</t>
  </si>
  <si>
    <t>Oczyszczanie miast i wsi</t>
  </si>
  <si>
    <t>90003</t>
  </si>
  <si>
    <t>Kultura i ochrona dziedzictwa narodowego</t>
  </si>
  <si>
    <t xml:space="preserve">Budowa Centrum Kultury i Rekreacji wraz z biblioteką i basenem w Starych Babicach  </t>
  </si>
  <si>
    <t>921</t>
  </si>
  <si>
    <t>92109</t>
  </si>
  <si>
    <t>Pozostała działalność</t>
  </si>
  <si>
    <t>Zagospodarowanie placów zabaw na terenie Gminy Stare Babice</t>
  </si>
  <si>
    <t>92195</t>
  </si>
  <si>
    <t>Budowa zespołu sportowo-rekreacyjnego wraz z wyposażeniem we wsi Blizne Jasińskiego wraz z modernizacją zbiornika wodnego pod robocza nazwą "Złota Woda"</t>
  </si>
  <si>
    <t>51a</t>
  </si>
  <si>
    <t xml:space="preserve">
Zadania w zakresie kultury fizycznej i sportu
</t>
  </si>
  <si>
    <t>Zagospodarowanie terenów dla potrzeb wypoczynku, rekreacji i spotkań mieszkańców we wsi Latchorzew</t>
  </si>
  <si>
    <t xml:space="preserve">Urządzenie skweru u zbiegu ulic Warszawskiej i Spacerowej </t>
  </si>
  <si>
    <t>Melioracje wodne</t>
  </si>
  <si>
    <t>Modernizacja zbiornika retencyjnego pod roboczą nazwą "Pożarowy"</t>
  </si>
  <si>
    <t>01008</t>
  </si>
  <si>
    <t>92605</t>
  </si>
  <si>
    <t>92695</t>
  </si>
  <si>
    <t>Budowa ul. Polnej w Starych Babicach wraz z odwodnieniem</t>
  </si>
  <si>
    <t>2008
2011</t>
  </si>
  <si>
    <t>Gminny Komendant Ochrony Ppoż</t>
  </si>
  <si>
    <t>ZOF</t>
  </si>
  <si>
    <t>Jednostka odpowiedz</t>
  </si>
  <si>
    <t>2007
2009</t>
  </si>
  <si>
    <t>2003
2009</t>
  </si>
  <si>
    <t xml:space="preserve">Zlecono wykonanie dokumentacji projektowej. Realizacja budowy do końca 2008 r. </t>
  </si>
  <si>
    <t>2008
2009</t>
  </si>
  <si>
    <t>ROŚ</t>
  </si>
  <si>
    <t>RGK</t>
  </si>
  <si>
    <t>RFK</t>
  </si>
  <si>
    <t>RSR</t>
  </si>
  <si>
    <t>Wykonano kanalizację deszczową. Budowę opóźnia brak  prawa do dysponowania gruntem na niektórych działkach. Wszczęto procedurę przejęcia gruntu w trybie specustawy - ustawa z dnia 3 kwietnia 2003 r. o szczególnych zasadach przygotowania i realizacji inwestycji w zakresie dróg publicznych (Dz.U. z 2003 r. nr 80 poz. 721 z późń. zm.). Zadanie będzie realizowane w latach 2008 - 2009 
po otrzymaniu pozwolenia na budowę.</t>
  </si>
  <si>
    <t xml:space="preserve">Projekt w opracowaniu, umowa podpisana w 2006 roku. Termin wykonania uzależniony od wyniku przeciągajacej się procedury przejęcia gruntu od Kampinoskiego Parku Narodowego. Planowane opracowanie projektu w 2008 roku. </t>
  </si>
  <si>
    <t>Zadanie przeznaczone do realizacji po opracowaniu projektu, otrzymaniu pozwolenia na budowę 
i przeprowadzeniu procedury przetargowej. Planowane zakończenie w 2008 r.</t>
  </si>
  <si>
    <t xml:space="preserve">Modernizacja drogi gminnej wraz z przykryciem rowu we wsi Stare Babice,
 ul. Kutrzeby </t>
  </si>
  <si>
    <t>Budowa odwodnienia  i wykonania nakładki asfaltowej w ul. Granicznej 
i ul. Łaszczyńskiego w Bliznem Łaszczyńskiego</t>
  </si>
  <si>
    <t>Budowa ciągu pieszo-jezdnego wzdłuż ogrodzenia Zespołu Szkolno - Przedszkolnego 
w Borzęcinie Dużym 
(od strony ulicy Sobieskiego)</t>
  </si>
  <si>
    <t>Projekt ciągu pieszo-jezdnego wzdłuż ogrodzenia Zespołu Szkolno - Przedszkolnego w Borzęcinie Dużym 
od strony ul. Sobieskiego</t>
  </si>
  <si>
    <t>Zagospodarowanie działki gminnej 
w Babicach Nowych przy skrzyżowaniu ulic: Warszawskiej, Ogrodniczej</t>
  </si>
  <si>
    <t>Modernizacji dachu  Szkoły Podstawowej 
 i Przedszkola we wsi Stare  Babice</t>
  </si>
  <si>
    <t>Modernizacja terenu Zespołu Szkolno-Przedszkolnego w Borzęcinie Dużym 
w tym budowa parkingów i chodników</t>
  </si>
  <si>
    <t>Przebudowa boisk sportowych wraz 
z wyposażeniem przy Szkole Podstawowej we wsi  Stare Babice</t>
  </si>
  <si>
    <t>Modernizacja budynku i wymiana okien 
w Gimnazjum w Koczargach Starych</t>
  </si>
  <si>
    <t>Budowa parkingu przy Gimnazjum 
w Koczargach Starych</t>
  </si>
  <si>
    <t>Zakupy inwestycyjne związane z realizacją projektu strefy rekreacji dziecięcej 
w Borzęcinie Dużym</t>
  </si>
  <si>
    <t>Zakup zestawu monitoringo wizyjnego - Zespół - Szkolno Przedszkolny 
w Borzęcinie Duzym</t>
  </si>
  <si>
    <t>Projekt i wykonanie modernizacji kotłowni 
w Zespole Szkolno - Przedszkolnym 
w Borzęcinie Dużym</t>
  </si>
  <si>
    <t>Modernizacja sanitariatów w Szkole Podstawowej i Przedszkolu w Starych Babicach</t>
  </si>
  <si>
    <t>Rozbudowa budynku Zespołu Szkolno - Przedszkolnego w Borzęcinie Dużym</t>
  </si>
  <si>
    <t>Usuwanie wyrobów zawierajacych azbest z terenu gminy Stare Babice</t>
  </si>
  <si>
    <t>Wykonanie projektu modernizacji stołówki szkolnej</t>
  </si>
  <si>
    <t>Projekt i budowa budynku komunalnego 
w Starych Babicach z częścią przeznaczoną na Ośrodek Zdrowia</t>
  </si>
  <si>
    <t>RPP</t>
  </si>
  <si>
    <t>Zadanie realizowane zgodnie z umowami trójstronnymi podpisanymi w latach ubiegłych.</t>
  </si>
  <si>
    <t>Projekt zagospodarowania opracowany został przez firmę Garden Art. w czerwcu 2008 r. Przetarg na realizacje zadania ogłoszony zostanie po uprawomocnieniu się zgłoszenia planowanych robót do Starostwa Powiatu.</t>
  </si>
  <si>
    <t>Projekt zagospodarowania opracowany został przez firmę Garden Art.  w czerwcu 2008 r. Przetarg na realizacje zadania ogłoszony zostanie po uprawomocnieniu się zgłoszenia planowanych robót do Starostwa Powiatu.</t>
  </si>
  <si>
    <t>Opracowano projekt i otrzymano pozwolenia na budowę. W dniu 18.07.2008 r. ogłoszono przetarg na roboty budowlane. Otwarcie ofert w dniu 08.08.2008 r. Zakończenie budowy w 2009 r.</t>
  </si>
  <si>
    <t>2006
2009</t>
  </si>
  <si>
    <t>Trwają roboty budowlane. Wykonano 75% planowanych robót. Planowane zakończenie do 15.08.2008 r.</t>
  </si>
  <si>
    <t xml:space="preserve">Złożono wniosek o pozwolenie na budowę. Po otrzymaniu pozwolenia planowany jest przetarg na wyłonienie wykonawcy i modernizacja. </t>
  </si>
  <si>
    <t>Opracowano projekt. Otrzymano pozwolenie na budowę. Przetarg na wyłonienie Wykonawcy ogłoszono 25 lipca 2008 r. Rozpoczecie budowy planowane jest we wrześniu 2008 r. a zakończenie 31.05.2009 r</t>
  </si>
  <si>
    <t>Projekt w trakcie realizacji. Zostanie wykonany do końca września 2008 r. Modernizacja kotłowni wykonana zostanie do końca 2008 r.</t>
  </si>
  <si>
    <t>Trwają prace przygotowawcze do opracowania dokumentacji technicznej. Zakres wykonywanych prac uzależniony jest od przyznania Gminie Stare Babice prawa realizacji zaplecza na Euro 2012. Ogłoszono przetarg na projekt i wykonanie ogrodzenia istniejacych boisk sportowych. Otwarcie ofert w dniu 05.08.2008 r.</t>
  </si>
  <si>
    <t>W 2007 roku wykonano odwodnienie. W 2008 roku wykonana została dodatkowa dokumentacja projektowa 
na odwodnienie w ul. Przejazd i części ul Zielnej. Wyłoniono Wykonawcę. Rozpoczeto budowę.</t>
  </si>
  <si>
    <t>Przygotowano SIWZ. Wymagane jest podwyższenie kwoty na zadanie.</t>
  </si>
  <si>
    <t>Trwaja uzgodnienia koncepcji zagospodarowania boisk.</t>
  </si>
  <si>
    <t>Trwaja prace przygotowawcze do ogłoszenia przetargu.</t>
  </si>
  <si>
    <t>Trwa ustalanie zakresu opracowania rozbudowy budynku.</t>
  </si>
  <si>
    <t>Rozstrzygnięto konkurs na projekt przedszkola. Trwają prace projektowe. Realizacja zadania 2009 r.</t>
  </si>
  <si>
    <t>Po opracowaniu projektu zagospodarowania terenu przedszkola zlecony zostanie projekt zagospodarowania pozostałego terenu przy zbiorniku wodnym pod roboczą nazwą "Złota Woda".</t>
  </si>
  <si>
    <t xml:space="preserve">
2008</t>
  </si>
  <si>
    <t xml:space="preserve">Projekt wykonany zostanie do konca 2008 r. </t>
  </si>
  <si>
    <t>Domy i ośrodki kultury, świetlice 
i kluby</t>
  </si>
  <si>
    <r>
      <t xml:space="preserve">% </t>
    </r>
    <r>
      <rPr>
        <b/>
        <sz val="9"/>
        <rFont val="Arial CE"/>
        <family val="2"/>
      </rPr>
      <t>wykonania
(30.06.2008)</t>
    </r>
  </si>
  <si>
    <t>Projekt opracowany zostanie do końca lipca 2008 roku. Dokumentacja przekazana zostanie do realizacji 
do MZDW.</t>
  </si>
  <si>
    <t>Przetarg na realizację zadania wygrała firma Machpol. Rozpoczęto roboty budowlane. Planowana realizacja 
do jesieni 2008 r.</t>
  </si>
  <si>
    <t>Projekt w trakcie realizacji. Przewidywane zakończenie 
do końca sierpnia 2008 r.</t>
  </si>
  <si>
    <t>Zakończono rozbiórkę pawilonu usługowego 02.06 2008 r. Opracowano koncepcję zagospodarowania terenu. 
Projekt w trakcie realizacji. Wykonanie w 2009 r.</t>
  </si>
  <si>
    <t>Wykonano dodatkowe odwodnienie w okolicy boiska 
do piłki nożnej oraz renowację ogrodzenia 
(malowanie i drobne naprawy)</t>
  </si>
  <si>
    <t xml:space="preserve">Trwa przygotowanie wniosku o pozwolenie na budowę 
na podstawie wykonanej dokumentacji technicznej. 
Po uzyskaniu niezbędnych pozwoleń wykonawca wyłoniony zostanie w procedurze przetargowej. 
Planowane zakończenie na jesieni 2008 r. </t>
  </si>
  <si>
    <t>Trwa procedura przejęcia dokumentacji i placu budowy  
od Fundacji Innowacja. Po otrzymaniu dokumentacji rozpoczna się prace zmierzające do dostosowania istniejacego projektu do nowych wymagań funkcjonalnych.</t>
  </si>
  <si>
    <t>Zlecono wykonanie projektu. Projekt zostanie wykonany do 15.12.2008 roku</t>
  </si>
  <si>
    <t>Wystąpiono do firmy zajmującej się budową dachów  z zapytaniem ofertowym o koszta budowy dachów. Oferta zostanie złożona do 8.08.2008</t>
  </si>
  <si>
    <t xml:space="preserve">Zlecono wykonanie kolejnych projektów oświetlenia ulicznego oraz zlecono prace inwentaryzacyjne powykonawcze. Do 15.12.2008 planuje się budowę oświetlenia ul. Karabeli, Mościckiego, Reymonta </t>
  </si>
  <si>
    <t>Urządzenie skweru zwiazane jest z modernizacją zbiornika retencyjnego pod nazwą "Pożarowy". Zadanie w ROŚ</t>
  </si>
  <si>
    <t>Wykonano projekt koncepcyjny. Trwają prace nad wykonaniem ostatecznego projektu przedsięwzięcia</t>
  </si>
  <si>
    <t>Wyłoniono wykonawcę i podpisano umowę na kwotę 231961,04</t>
  </si>
  <si>
    <t>Postawiono maszt i uruchomiono jeden fotoradar przy ul. Sikorskiego w Starych Babicach. Do końca września br. planuje się postawienie i uruchomienie dodatkowych fotoradarów przy ul. Hubala-Dobrzańskiego, Ogrodniczej i Warszawskiej i Akacjowej.</t>
  </si>
  <si>
    <t>Ogłoszono przetarg. Rozstrzygnęcie 5.08.2008</t>
  </si>
  <si>
    <t>Podpisano umowę na wykonanie projektu.</t>
  </si>
  <si>
    <t>Ogłoszono przetarg. Rozstrzygnęcie 4.08.2008</t>
  </si>
  <si>
    <t>Do dnia 15.08.2008 zostanie zlecone wykonanie projektu.</t>
  </si>
  <si>
    <t xml:space="preserve"> Zadanie nie będzie realizowane z uwagi na uchylenie przez Sąd Administaracyjny decyzji PINB nakładającej na wójta Gminy obowiazek zabezpieczenia i opróżnienia budynku mieszkalnego zlokalizowanego przy ul.Sienkiewicza</t>
  </si>
  <si>
    <t>Wartość dokonanych wydatków (01.01.2008 30.06.2008)</t>
  </si>
  <si>
    <t>Nabycie gruntów pod inwestycje gminne(boisko we wsi Wojcieszyn) planowane jest na IV kw.ze względu na konieczność zmiany lokalizacji i przeprowadzenie negocjacji z innymi właścicielami gruntów. Przedłużajace się negocjacje nabycia gruntów  we wsi Zielonki Parcele</t>
  </si>
  <si>
    <t xml:space="preserve">W I półroczu zgodnie z zapisem umowy trwały prace nad opracowaniem dokumentacji niezędnej do wystąpienia o dofinansowanie z Funduszu Spójności.Przesłanie przez wykonawcę raportu końcowego nastąpi do dnia 10.08.2008 </t>
  </si>
  <si>
    <t>Zakupiono elementy systemu monitoringu. Dalsza realizacja projektu nastąpi w drugim półroczu.</t>
  </si>
  <si>
    <t xml:space="preserve">Doposażono kuchnię w SP w Starych Babicach - zakupiono bemar i zmywarkę  </t>
  </si>
  <si>
    <t>Zakupiono rejestrator komputerowy do monitoringu wizyjnego</t>
  </si>
  <si>
    <t>Zadanie będzie zrealizowane do końca września</t>
  </si>
  <si>
    <r>
      <rPr>
        <sz val="8"/>
        <color indexed="8"/>
        <rFont val="Arial CE"/>
        <family val="0"/>
      </rPr>
      <t>Realizacja</t>
    </r>
    <r>
      <rPr>
        <sz val="8"/>
        <color indexed="10"/>
        <rFont val="Arial CE"/>
        <family val="0"/>
      </rPr>
      <t xml:space="preserve"> </t>
    </r>
    <r>
      <rPr>
        <sz val="8"/>
        <color indexed="8"/>
        <rFont val="Arial CE"/>
        <family val="0"/>
      </rPr>
      <t>nastąpi w drugim półroczu</t>
    </r>
  </si>
  <si>
    <t>Realizacja zadania w drugim półroczu</t>
  </si>
  <si>
    <t>Przewiduje się realizację zadania w drugim półroczu</t>
  </si>
  <si>
    <t>Planowany zkup piłkochwytów zrealizowany będzie w drugiej połowie roku</t>
  </si>
  <si>
    <t>Stołówki szkolne</t>
  </si>
  <si>
    <t xml:space="preserve">Załącznki Nr 3                                                                  do Zarządzenia Nr 136/08                                                                                                                                                                                                                                                    Wójta Gminy Stare Babice                                                   z dnia 25 sierpnia 2008 r.        </t>
  </si>
  <si>
    <t xml:space="preserve">Opis stanu zaawansowania  robót
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</si>
</sst>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  <numFmt numFmtId="182" formatCode="#,##0.0_ ;\-#,##0.0\ "/>
    <numFmt numFmtId="183" formatCode="#,##0.00_ ;\-#,##0.00\ "/>
  </numFmts>
  <fonts count="4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Arial CE"/>
      <family val="2"/>
    </font>
    <font>
      <sz val="8"/>
      <color indexed="10"/>
      <name val="Arial CE"/>
      <family val="0"/>
    </font>
    <font>
      <sz val="8"/>
      <color indexed="8"/>
      <name val="Arial CE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" fontId="9" fillId="24" borderId="18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8" fillId="24" borderId="16" xfId="0" applyNumberFormat="1" applyFont="1" applyFill="1" applyBorder="1" applyAlignment="1">
      <alignment horizontal="right" vertical="center" wrapText="1"/>
    </xf>
    <xf numFmtId="170" fontId="8" fillId="24" borderId="16" xfId="0" applyNumberFormat="1" applyFont="1" applyFill="1" applyBorder="1" applyAlignment="1">
      <alignment vertical="center" wrapText="1"/>
    </xf>
    <xf numFmtId="170" fontId="8" fillId="24" borderId="2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70" fontId="8" fillId="0" borderId="16" xfId="0" applyNumberFormat="1" applyFont="1" applyFill="1" applyBorder="1" applyAlignment="1">
      <alignment horizontal="right" vertical="center" wrapText="1"/>
    </xf>
    <xf numFmtId="170" fontId="8" fillId="0" borderId="16" xfId="0" applyNumberFormat="1" applyFont="1" applyFill="1" applyBorder="1" applyAlignment="1">
      <alignment vertical="center" wrapText="1"/>
    </xf>
    <xf numFmtId="170" fontId="8" fillId="0" borderId="19" xfId="0" applyNumberFormat="1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2" fillId="4" borderId="16" xfId="0" applyNumberFormat="1" applyFont="1" applyFill="1" applyBorder="1" applyAlignment="1">
      <alignment horizontal="center" vertical="center" wrapText="1"/>
    </xf>
    <xf numFmtId="170" fontId="8" fillId="4" borderId="16" xfId="0" applyNumberFormat="1" applyFont="1" applyFill="1" applyBorder="1" applyAlignment="1">
      <alignment horizontal="right" vertical="center" wrapText="1"/>
    </xf>
    <xf numFmtId="170" fontId="8" fillId="4" borderId="16" xfId="0" applyNumberFormat="1" applyFont="1" applyFill="1" applyBorder="1" applyAlignment="1">
      <alignment vertical="center" wrapText="1"/>
    </xf>
    <xf numFmtId="170" fontId="8" fillId="4" borderId="19" xfId="0" applyNumberFormat="1" applyFont="1" applyFill="1" applyBorder="1" applyAlignment="1">
      <alignment vertical="center" wrapText="1"/>
    </xf>
    <xf numFmtId="170" fontId="8" fillId="4" borderId="20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170" fontId="10" fillId="0" borderId="16" xfId="0" applyNumberFormat="1" applyFont="1" applyFill="1" applyBorder="1" applyAlignment="1">
      <alignment horizontal="right" vertical="center" wrapText="1"/>
    </xf>
    <xf numFmtId="170" fontId="10" fillId="0" borderId="20" xfId="0" applyNumberFormat="1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 quotePrefix="1">
      <alignment horizontal="center" wrapText="1"/>
    </xf>
    <xf numFmtId="0" fontId="16" fillId="0" borderId="16" xfId="0" applyFont="1" applyFill="1" applyBorder="1" applyAlignment="1">
      <alignment wrapText="1"/>
    </xf>
    <xf numFmtId="0" fontId="16" fillId="0" borderId="16" xfId="0" applyNumberFormat="1" applyFont="1" applyFill="1" applyBorder="1" applyAlignment="1">
      <alignment wrapText="1"/>
    </xf>
    <xf numFmtId="170" fontId="8" fillId="0" borderId="16" xfId="0" applyNumberFormat="1" applyFont="1" applyFill="1" applyBorder="1" applyAlignment="1">
      <alignment wrapText="1"/>
    </xf>
    <xf numFmtId="170" fontId="8" fillId="24" borderId="16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 shrinkToFit="1"/>
    </xf>
    <xf numFmtId="3" fontId="3" fillId="0" borderId="23" xfId="0" applyNumberFormat="1" applyFont="1" applyFill="1" applyBorder="1" applyAlignment="1">
      <alignment horizontal="left" vertical="center" wrapText="1" indent="1"/>
    </xf>
    <xf numFmtId="3" fontId="8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70" fontId="3" fillId="0" borderId="23" xfId="0" applyNumberFormat="1" applyFont="1" applyFill="1" applyBorder="1" applyAlignment="1">
      <alignment horizontal="right" vertical="center"/>
    </xf>
    <xf numFmtId="170" fontId="3" fillId="0" borderId="23" xfId="0" applyNumberFormat="1" applyFont="1" applyFill="1" applyBorder="1" applyAlignment="1">
      <alignment horizontal="right" vertical="center" wrapText="1"/>
    </xf>
    <xf numFmtId="170" fontId="3" fillId="0" borderId="23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vertical="center" wrapText="1"/>
    </xf>
    <xf numFmtId="170" fontId="3" fillId="24" borderId="23" xfId="0" applyNumberFormat="1" applyFont="1" applyFill="1" applyBorder="1" applyAlignment="1">
      <alignment vertical="center"/>
    </xf>
    <xf numFmtId="170" fontId="3" fillId="0" borderId="23" xfId="0" applyNumberFormat="1" applyFont="1" applyFill="1" applyBorder="1" applyAlignment="1">
      <alignment vertical="center"/>
    </xf>
    <xf numFmtId="170" fontId="3" fillId="0" borderId="25" xfId="42" applyNumberFormat="1" applyFont="1" applyFill="1" applyBorder="1" applyAlignment="1">
      <alignment vertical="center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lef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right" vertical="center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22" xfId="42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 shrinkToFit="1"/>
    </xf>
    <xf numFmtId="3" fontId="3" fillId="0" borderId="29" xfId="0" applyNumberFormat="1" applyFont="1" applyFill="1" applyBorder="1" applyAlignment="1">
      <alignment horizontal="left" vertical="center" wrapText="1" indent="1"/>
    </xf>
    <xf numFmtId="3" fontId="8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70" fontId="3" fillId="0" borderId="29" xfId="0" applyNumberFormat="1" applyFont="1" applyFill="1" applyBorder="1" applyAlignment="1">
      <alignment horizontal="right" vertical="center"/>
    </xf>
    <xf numFmtId="170" fontId="3" fillId="0" borderId="29" xfId="0" applyNumberFormat="1" applyFont="1" applyFill="1" applyBorder="1" applyAlignment="1">
      <alignment horizontal="right" vertical="center" wrapText="1"/>
    </xf>
    <xf numFmtId="170" fontId="3" fillId="0" borderId="29" xfId="42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wrapText="1"/>
    </xf>
    <xf numFmtId="0" fontId="16" fillId="0" borderId="16" xfId="0" applyNumberFormat="1" applyFont="1" applyFill="1" applyBorder="1" applyAlignment="1">
      <alignment horizontal="center" wrapText="1"/>
    </xf>
    <xf numFmtId="170" fontId="8" fillId="0" borderId="16" xfId="0" applyNumberFormat="1" applyFont="1" applyFill="1" applyBorder="1" applyAlignment="1">
      <alignment horizontal="right" vertical="center"/>
    </xf>
    <xf numFmtId="170" fontId="8" fillId="0" borderId="17" xfId="0" applyNumberFormat="1" applyFont="1" applyFill="1" applyBorder="1" applyAlignment="1">
      <alignment horizontal="right" vertical="center"/>
    </xf>
    <xf numFmtId="170" fontId="8" fillId="24" borderId="16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 horizontal="right"/>
    </xf>
    <xf numFmtId="170" fontId="8" fillId="0" borderId="19" xfId="0" applyNumberFormat="1" applyFont="1" applyFill="1" applyBorder="1" applyAlignment="1">
      <alignment horizontal="right"/>
    </xf>
    <xf numFmtId="170" fontId="8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 shrinkToFit="1"/>
    </xf>
    <xf numFmtId="3" fontId="3" fillId="0" borderId="31" xfId="0" applyNumberFormat="1" applyFont="1" applyFill="1" applyBorder="1" applyAlignment="1">
      <alignment horizontal="left" vertical="center" wrapText="1" indent="1"/>
    </xf>
    <xf numFmtId="3" fontId="8" fillId="0" borderId="3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70" fontId="3" fillId="0" borderId="31" xfId="0" applyNumberFormat="1" applyFont="1" applyFill="1" applyBorder="1" applyAlignment="1">
      <alignment horizontal="right" vertical="center"/>
    </xf>
    <xf numFmtId="170" fontId="3" fillId="0" borderId="31" xfId="0" applyNumberFormat="1" applyFont="1" applyFill="1" applyBorder="1" applyAlignment="1">
      <alignment horizontal="right" vertical="center" wrapText="1"/>
    </xf>
    <xf numFmtId="170" fontId="3" fillId="0" borderId="31" xfId="42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170" fontId="8" fillId="0" borderId="31" xfId="0" applyNumberFormat="1" applyFont="1" applyFill="1" applyBorder="1" applyAlignment="1">
      <alignment horizontal="right" vertical="center" wrapText="1"/>
    </xf>
    <xf numFmtId="170" fontId="8" fillId="0" borderId="31" xfId="0" applyNumberFormat="1" applyFont="1" applyFill="1" applyBorder="1" applyAlignment="1">
      <alignment vertical="center" wrapText="1"/>
    </xf>
    <xf numFmtId="170" fontId="8" fillId="24" borderId="31" xfId="0" applyNumberFormat="1" applyFont="1" applyFill="1" applyBorder="1" applyAlignment="1">
      <alignment vertical="center" wrapText="1"/>
    </xf>
    <xf numFmtId="170" fontId="8" fillId="0" borderId="32" xfId="0" applyNumberFormat="1" applyFont="1" applyFill="1" applyBorder="1" applyAlignment="1">
      <alignment vertical="center" wrapText="1"/>
    </xf>
    <xf numFmtId="170" fontId="8" fillId="0" borderId="3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 shrinkToFit="1"/>
    </xf>
    <xf numFmtId="0" fontId="3" fillId="0" borderId="23" xfId="0" applyFont="1" applyFill="1" applyBorder="1" applyAlignment="1">
      <alignment horizontal="left" wrapText="1" indent="1"/>
    </xf>
    <xf numFmtId="170" fontId="3" fillId="0" borderId="13" xfId="42" applyNumberFormat="1" applyFont="1" applyFill="1" applyBorder="1" applyAlignment="1">
      <alignment horizontal="right" vertical="center"/>
    </xf>
    <xf numFmtId="170" fontId="3" fillId="0" borderId="26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0" fontId="8" fillId="0" borderId="17" xfId="0" applyNumberFormat="1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center" vertical="center" wrapText="1"/>
    </xf>
    <xf numFmtId="170" fontId="12" fillId="0" borderId="31" xfId="0" applyNumberFormat="1" applyFont="1" applyFill="1" applyBorder="1" applyAlignment="1">
      <alignment horizontal="right" vertical="center" wrapText="1"/>
    </xf>
    <xf numFmtId="170" fontId="12" fillId="0" borderId="34" xfId="0" applyNumberFormat="1" applyFont="1" applyFill="1" applyBorder="1" applyAlignment="1">
      <alignment vertical="center" wrapText="1"/>
    </xf>
    <xf numFmtId="170" fontId="3" fillId="0" borderId="22" xfId="0" applyNumberFormat="1" applyFont="1" applyFill="1" applyBorder="1" applyAlignment="1">
      <alignment vertical="center" wrapText="1"/>
    </xf>
    <xf numFmtId="170" fontId="3" fillId="24" borderId="22" xfId="0" applyNumberFormat="1" applyFont="1" applyFill="1" applyBorder="1" applyAlignment="1">
      <alignment vertical="center"/>
    </xf>
    <xf numFmtId="170" fontId="3" fillId="0" borderId="22" xfId="0" applyNumberFormat="1" applyFont="1" applyFill="1" applyBorder="1" applyAlignment="1">
      <alignment vertical="center"/>
    </xf>
    <xf numFmtId="170" fontId="3" fillId="0" borderId="35" xfId="42" applyNumberFormat="1" applyFont="1" applyFill="1" applyBorder="1" applyAlignment="1">
      <alignment vertical="center"/>
    </xf>
    <xf numFmtId="170" fontId="3" fillId="0" borderId="26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29" xfId="0" applyNumberFormat="1" applyFont="1" applyFill="1" applyBorder="1" applyAlignment="1">
      <alignment horizontal="center" wrapText="1"/>
    </xf>
    <xf numFmtId="170" fontId="3" fillId="0" borderId="29" xfId="0" applyNumberFormat="1" applyFont="1" applyBorder="1" applyAlignment="1">
      <alignment horizontal="right" vertical="center" wrapText="1"/>
    </xf>
    <xf numFmtId="170" fontId="3" fillId="0" borderId="36" xfId="0" applyNumberFormat="1" applyFont="1" applyFill="1" applyBorder="1" applyAlignment="1">
      <alignment horizontal="right" vertical="center" wrapText="1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vertical="center" wrapText="1"/>
    </xf>
    <xf numFmtId="170" fontId="3" fillId="24" borderId="16" xfId="0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3" fillId="0" borderId="19" xfId="42" applyNumberFormat="1" applyFont="1" applyFill="1" applyBorder="1" applyAlignment="1">
      <alignment vertical="center"/>
    </xf>
    <xf numFmtId="170" fontId="3" fillId="0" borderId="37" xfId="0" applyNumberFormat="1" applyFont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center" wrapText="1"/>
    </xf>
    <xf numFmtId="3" fontId="12" fillId="0" borderId="39" xfId="0" applyNumberFormat="1" applyFont="1" applyFill="1" applyBorder="1" applyAlignment="1">
      <alignment horizontal="left" vertical="center" wrapText="1" indent="1"/>
    </xf>
    <xf numFmtId="49" fontId="3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vertical="center"/>
    </xf>
    <xf numFmtId="170" fontId="3" fillId="24" borderId="39" xfId="0" applyNumberFormat="1" applyFont="1" applyFill="1" applyBorder="1" applyAlignment="1">
      <alignment vertical="center"/>
    </xf>
    <xf numFmtId="170" fontId="3" fillId="0" borderId="40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horizontal="right" vertical="center" wrapText="1"/>
    </xf>
    <xf numFmtId="170" fontId="3" fillId="0" borderId="29" xfId="0" applyNumberFormat="1" applyFont="1" applyFill="1" applyBorder="1" applyAlignment="1">
      <alignment vertical="center" wrapText="1"/>
    </xf>
    <xf numFmtId="170" fontId="3" fillId="24" borderId="29" xfId="0" applyNumberFormat="1" applyFont="1" applyFill="1" applyBorder="1" applyAlignment="1">
      <alignment vertical="center"/>
    </xf>
    <xf numFmtId="170" fontId="3" fillId="0" borderId="29" xfId="0" applyNumberFormat="1" applyFont="1" applyFill="1" applyBorder="1" applyAlignment="1">
      <alignment vertical="center"/>
    </xf>
    <xf numFmtId="170" fontId="3" fillId="0" borderId="41" xfId="42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wrapText="1"/>
    </xf>
    <xf numFmtId="170" fontId="3" fillId="0" borderId="41" xfId="42" applyNumberFormat="1" applyFont="1" applyFill="1" applyBorder="1" applyAlignment="1">
      <alignment horizontal="right" vertical="center"/>
    </xf>
    <xf numFmtId="170" fontId="3" fillId="0" borderId="42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70" fontId="8" fillId="0" borderId="4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12" fillId="0" borderId="33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170" fontId="8" fillId="0" borderId="23" xfId="0" applyNumberFormat="1" applyFont="1" applyFill="1" applyBorder="1" applyAlignment="1">
      <alignment vertical="center" wrapText="1"/>
    </xf>
    <xf numFmtId="170" fontId="8" fillId="24" borderId="23" xfId="0" applyNumberFormat="1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 wrapText="1"/>
    </xf>
    <xf numFmtId="170" fontId="18" fillId="0" borderId="33" xfId="0" applyNumberFormat="1" applyFont="1" applyFill="1" applyBorder="1" applyAlignment="1">
      <alignment vertical="center" wrapText="1"/>
    </xf>
    <xf numFmtId="49" fontId="0" fillId="0" borderId="39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/>
    </xf>
    <xf numFmtId="170" fontId="3" fillId="0" borderId="44" xfId="42" applyNumberFormat="1" applyFont="1" applyFill="1" applyBorder="1" applyAlignment="1">
      <alignment horizontal="right" vertical="center"/>
    </xf>
    <xf numFmtId="170" fontId="0" fillId="0" borderId="39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3" fillId="0" borderId="4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3" fillId="0" borderId="23" xfId="0" applyNumberFormat="1" applyFont="1" applyFill="1" applyBorder="1" applyAlignment="1">
      <alignment vertical="center" wrapText="1"/>
    </xf>
    <xf numFmtId="170" fontId="3" fillId="0" borderId="23" xfId="0" applyNumberFormat="1" applyFont="1" applyBorder="1" applyAlignment="1">
      <alignment horizontal="right" vertical="center" wrapText="1"/>
    </xf>
    <xf numFmtId="170" fontId="8" fillId="4" borderId="17" xfId="0" applyNumberFormat="1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vertical="center"/>
    </xf>
    <xf numFmtId="170" fontId="3" fillId="0" borderId="26" xfId="42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8" fillId="0" borderId="46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70" fontId="3" fillId="0" borderId="23" xfId="42" applyNumberFormat="1" applyFont="1" applyFill="1" applyBorder="1" applyAlignment="1">
      <alignment vertical="center"/>
    </xf>
    <xf numFmtId="170" fontId="8" fillId="0" borderId="48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0" fontId="8" fillId="0" borderId="13" xfId="0" applyNumberFormat="1" applyFont="1" applyFill="1" applyBorder="1" applyAlignment="1">
      <alignment horizontal="right" vertical="center" wrapText="1"/>
    </xf>
    <xf numFmtId="170" fontId="8" fillId="0" borderId="50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170" fontId="8" fillId="0" borderId="23" xfId="0" applyNumberFormat="1" applyFont="1" applyFill="1" applyBorder="1" applyAlignment="1">
      <alignment horizontal="right" vertical="center" wrapText="1"/>
    </xf>
    <xf numFmtId="170" fontId="8" fillId="0" borderId="26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left" vertical="center" wrapText="1" indent="1"/>
    </xf>
    <xf numFmtId="170" fontId="3" fillId="0" borderId="51" xfId="42" applyNumberFormat="1" applyFont="1" applyFill="1" applyBorder="1" applyAlignment="1">
      <alignment horizontal="right" vertical="center"/>
    </xf>
    <xf numFmtId="170" fontId="3" fillId="0" borderId="5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24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0" xfId="0" applyFont="1" applyAlignment="1">
      <alignment/>
    </xf>
    <xf numFmtId="170" fontId="8" fillId="4" borderId="26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 wrapText="1"/>
    </xf>
    <xf numFmtId="170" fontId="8" fillId="24" borderId="11" xfId="0" applyNumberFormat="1" applyFont="1" applyFill="1" applyBorder="1" applyAlignment="1">
      <alignment vertical="center" wrapText="1"/>
    </xf>
    <xf numFmtId="170" fontId="8" fillId="0" borderId="52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170" fontId="3" fillId="0" borderId="53" xfId="0" applyNumberFormat="1" applyFont="1" applyFill="1" applyBorder="1" applyAlignment="1">
      <alignment vertical="center" wrapText="1"/>
    </xf>
    <xf numFmtId="0" fontId="0" fillId="0" borderId="54" xfId="0" applyBorder="1" applyAlignment="1">
      <alignment horizontal="center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23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 wrapText="1"/>
    </xf>
    <xf numFmtId="170" fontId="3" fillId="0" borderId="48" xfId="0" applyNumberFormat="1" applyFont="1" applyFill="1" applyBorder="1" applyAlignment="1">
      <alignment vertical="center" wrapText="1"/>
    </xf>
    <xf numFmtId="170" fontId="8" fillId="24" borderId="31" xfId="0" applyNumberFormat="1" applyFont="1" applyFill="1" applyBorder="1" applyAlignment="1">
      <alignment horizontal="right" vertical="center" wrapText="1"/>
    </xf>
    <xf numFmtId="170" fontId="12" fillId="24" borderId="31" xfId="0" applyNumberFormat="1" applyFont="1" applyFill="1" applyBorder="1" applyAlignment="1">
      <alignment horizontal="right" vertical="center" wrapText="1"/>
    </xf>
    <xf numFmtId="170" fontId="8" fillId="24" borderId="11" xfId="0" applyNumberFormat="1" applyFont="1" applyFill="1" applyBorder="1" applyAlignment="1">
      <alignment horizontal="right" vertical="center" wrapText="1"/>
    </xf>
    <xf numFmtId="170" fontId="3" fillId="24" borderId="11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0" borderId="36" xfId="0" applyNumberFormat="1" applyFont="1" applyFill="1" applyBorder="1" applyAlignment="1">
      <alignment vertical="center" wrapText="1"/>
    </xf>
    <xf numFmtId="170" fontId="3" fillId="0" borderId="44" xfId="42" applyNumberFormat="1" applyFont="1" applyFill="1" applyBorder="1" applyAlignment="1">
      <alignment vertical="center"/>
    </xf>
    <xf numFmtId="170" fontId="3" fillId="0" borderId="14" xfId="4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wrapText="1" indent="1"/>
    </xf>
    <xf numFmtId="170" fontId="3" fillId="0" borderId="42" xfId="0" applyNumberFormat="1" applyFont="1" applyFill="1" applyBorder="1" applyAlignment="1">
      <alignment vertical="center" wrapText="1"/>
    </xf>
    <xf numFmtId="0" fontId="0" fillId="0" borderId="55" xfId="0" applyBorder="1" applyAlignment="1">
      <alignment horizontal="center" wrapText="1"/>
    </xf>
    <xf numFmtId="0" fontId="0" fillId="0" borderId="55" xfId="0" applyBorder="1" applyAlignment="1">
      <alignment/>
    </xf>
    <xf numFmtId="41" fontId="0" fillId="0" borderId="55" xfId="0" applyNumberFormat="1" applyBorder="1" applyAlignment="1">
      <alignment horizontal="right" wrapText="1"/>
    </xf>
    <xf numFmtId="170" fontId="3" fillId="0" borderId="0" xfId="0" applyNumberFormat="1" applyFont="1" applyFill="1" applyBorder="1" applyAlignment="1">
      <alignment vertical="center" wrapText="1"/>
    </xf>
    <xf numFmtId="0" fontId="0" fillId="0" borderId="29" xfId="0" applyNumberFormat="1" applyBorder="1" applyAlignment="1">
      <alignment horizontal="center"/>
    </xf>
    <xf numFmtId="170" fontId="3" fillId="24" borderId="13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170" fontId="12" fillId="0" borderId="23" xfId="0" applyNumberFormat="1" applyFont="1" applyFill="1" applyBorder="1" applyAlignment="1">
      <alignment horizontal="right" vertical="center" wrapText="1"/>
    </xf>
    <xf numFmtId="170" fontId="8" fillId="0" borderId="24" xfId="0" applyNumberFormat="1" applyFont="1" applyFill="1" applyBorder="1" applyAlignment="1">
      <alignment horizontal="right" vertical="center" wrapText="1"/>
    </xf>
    <xf numFmtId="170" fontId="8" fillId="0" borderId="17" xfId="0" applyNumberFormat="1" applyFont="1" applyFill="1" applyBorder="1" applyAlignment="1">
      <alignment horizontal="right" vertical="center" wrapText="1"/>
    </xf>
    <xf numFmtId="170" fontId="8" fillId="24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wrapText="1"/>
    </xf>
    <xf numFmtId="170" fontId="8" fillId="0" borderId="32" xfId="0" applyNumberFormat="1" applyFont="1" applyFill="1" applyBorder="1" applyAlignment="1">
      <alignment horizontal="right" vertical="center" wrapText="1"/>
    </xf>
    <xf numFmtId="170" fontId="12" fillId="0" borderId="32" xfId="0" applyNumberFormat="1" applyFont="1" applyFill="1" applyBorder="1" applyAlignment="1">
      <alignment horizontal="right" vertical="center" wrapText="1"/>
    </xf>
    <xf numFmtId="170" fontId="8" fillId="0" borderId="52" xfId="0" applyNumberFormat="1" applyFont="1" applyFill="1" applyBorder="1" applyAlignment="1">
      <alignment horizontal="right" vertical="center" wrapText="1"/>
    </xf>
    <xf numFmtId="170" fontId="8" fillId="4" borderId="19" xfId="0" applyNumberFormat="1" applyFont="1" applyFill="1" applyBorder="1" applyAlignment="1">
      <alignment horizontal="right" vertical="center" wrapText="1"/>
    </xf>
    <xf numFmtId="0" fontId="8" fillId="0" borderId="55" xfId="0" applyFont="1" applyBorder="1" applyAlignment="1">
      <alignment horizontal="center" wrapText="1"/>
    </xf>
    <xf numFmtId="3" fontId="3" fillId="0" borderId="39" xfId="0" applyNumberFormat="1" applyFont="1" applyFill="1" applyBorder="1" applyAlignment="1">
      <alignment horizontal="left" vertical="center" wrapText="1" indent="1"/>
    </xf>
    <xf numFmtId="3" fontId="8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11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horizontal="right" vertical="center" wrapText="1"/>
    </xf>
    <xf numFmtId="170" fontId="3" fillId="0" borderId="52" xfId="42" applyNumberFormat="1" applyFont="1" applyFill="1" applyBorder="1" applyAlignment="1">
      <alignment vertical="center"/>
    </xf>
    <xf numFmtId="170" fontId="12" fillId="0" borderId="16" xfId="0" applyNumberFormat="1" applyFont="1" applyFill="1" applyBorder="1" applyAlignment="1">
      <alignment horizontal="right" vertical="center" wrapText="1"/>
    </xf>
    <xf numFmtId="170" fontId="12" fillId="0" borderId="19" xfId="0" applyNumberFormat="1" applyFont="1" applyFill="1" applyBorder="1" applyAlignment="1">
      <alignment horizontal="right" vertical="center" wrapText="1"/>
    </xf>
    <xf numFmtId="170" fontId="12" fillId="24" borderId="16" xfId="0" applyNumberFormat="1" applyFont="1" applyFill="1" applyBorder="1" applyAlignment="1">
      <alignment horizontal="right" vertical="center" wrapText="1"/>
    </xf>
    <xf numFmtId="170" fontId="3" fillId="0" borderId="53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wrapText="1"/>
    </xf>
    <xf numFmtId="170" fontId="12" fillId="0" borderId="11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170" fontId="3" fillId="0" borderId="39" xfId="42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Border="1" applyAlignment="1">
      <alignment vertical="center" wrapText="1"/>
    </xf>
    <xf numFmtId="170" fontId="12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Border="1" applyAlignment="1">
      <alignment vertical="center" wrapText="1"/>
    </xf>
    <xf numFmtId="170" fontId="18" fillId="0" borderId="0" xfId="0" applyNumberFormat="1" applyFont="1" applyFill="1" applyBorder="1" applyAlignment="1">
      <alignment vertical="center" wrapText="1"/>
    </xf>
    <xf numFmtId="170" fontId="8" fillId="0" borderId="57" xfId="0" applyNumberFormat="1" applyFont="1" applyFill="1" applyBorder="1" applyAlignment="1">
      <alignment vertical="center" wrapText="1"/>
    </xf>
    <xf numFmtId="170" fontId="3" fillId="0" borderId="58" xfId="0" applyNumberFormat="1" applyFont="1" applyFill="1" applyBorder="1" applyAlignment="1">
      <alignment vertical="center" wrapText="1"/>
    </xf>
    <xf numFmtId="170" fontId="3" fillId="0" borderId="58" xfId="0" applyNumberFormat="1" applyFont="1" applyFill="1" applyBorder="1" applyAlignment="1">
      <alignment vertical="center" wrapText="1"/>
    </xf>
    <xf numFmtId="170" fontId="8" fillId="0" borderId="57" xfId="0" applyNumberFormat="1" applyFont="1" applyFill="1" applyBorder="1" applyAlignment="1">
      <alignment horizontal="right" vertical="center"/>
    </xf>
    <xf numFmtId="170" fontId="3" fillId="0" borderId="58" xfId="0" applyNumberFormat="1" applyFont="1" applyBorder="1" applyAlignment="1">
      <alignment vertical="center" wrapText="1"/>
    </xf>
    <xf numFmtId="170" fontId="12" fillId="0" borderId="59" xfId="0" applyNumberFormat="1" applyFont="1" applyFill="1" applyBorder="1" applyAlignment="1">
      <alignment vertical="center" wrapText="1"/>
    </xf>
    <xf numFmtId="170" fontId="3" fillId="0" borderId="58" xfId="0" applyNumberFormat="1" applyFont="1" applyBorder="1" applyAlignment="1">
      <alignment vertical="center" wrapText="1"/>
    </xf>
    <xf numFmtId="170" fontId="12" fillId="0" borderId="60" xfId="0" applyNumberFormat="1" applyFont="1" applyFill="1" applyBorder="1" applyAlignment="1">
      <alignment vertical="center" wrapText="1"/>
    </xf>
    <xf numFmtId="170" fontId="3" fillId="0" borderId="60" xfId="0" applyNumberFormat="1" applyFont="1" applyFill="1" applyBorder="1" applyAlignment="1">
      <alignment vertical="center" wrapText="1"/>
    </xf>
    <xf numFmtId="170" fontId="8" fillId="0" borderId="58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1" xfId="0" applyNumberFormat="1" applyFont="1" applyFill="1" applyBorder="1" applyAlignment="1">
      <alignment horizontal="center" vertical="center"/>
    </xf>
    <xf numFmtId="1" fontId="9" fillId="24" borderId="10" xfId="0" applyNumberFormat="1" applyFont="1" applyFill="1" applyBorder="1" applyAlignment="1">
      <alignment horizontal="center" vertical="center"/>
    </xf>
    <xf numFmtId="1" fontId="9" fillId="0" borderId="56" xfId="0" applyNumberFormat="1" applyFont="1" applyFill="1" applyBorder="1" applyAlignment="1">
      <alignment horizontal="center" vertical="center"/>
    </xf>
    <xf numFmtId="1" fontId="9" fillId="0" borderId="62" xfId="0" applyNumberFormat="1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wrapText="1" shrinkToFit="1"/>
    </xf>
    <xf numFmtId="170" fontId="3" fillId="0" borderId="6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3" fillId="0" borderId="11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/>
    </xf>
    <xf numFmtId="10" fontId="8" fillId="0" borderId="16" xfId="0" applyNumberFormat="1" applyFont="1" applyFill="1" applyBorder="1" applyAlignment="1">
      <alignment vertical="center" wrapText="1"/>
    </xf>
    <xf numFmtId="10" fontId="3" fillId="0" borderId="11" xfId="0" applyNumberFormat="1" applyFont="1" applyFill="1" applyBorder="1" applyAlignment="1">
      <alignment vertical="center" wrapText="1"/>
    </xf>
    <xf numFmtId="10" fontId="3" fillId="0" borderId="23" xfId="0" applyNumberFormat="1" applyFont="1" applyFill="1" applyBorder="1" applyAlignment="1">
      <alignment vertical="center" wrapText="1"/>
    </xf>
    <xf numFmtId="10" fontId="3" fillId="0" borderId="22" xfId="0" applyNumberFormat="1" applyFont="1" applyFill="1" applyBorder="1" applyAlignment="1">
      <alignment vertical="center" wrapText="1"/>
    </xf>
    <xf numFmtId="10" fontId="8" fillId="0" borderId="16" xfId="0" applyNumberFormat="1" applyFont="1" applyFill="1" applyBorder="1" applyAlignment="1">
      <alignment horizontal="right" vertical="center"/>
    </xf>
    <xf numFmtId="10" fontId="8" fillId="0" borderId="11" xfId="0" applyNumberFormat="1" applyFont="1" applyFill="1" applyBorder="1" applyAlignment="1">
      <alignment vertical="center" wrapText="1"/>
    </xf>
    <xf numFmtId="10" fontId="3" fillId="0" borderId="23" xfId="0" applyNumberFormat="1" applyFont="1" applyBorder="1" applyAlignment="1">
      <alignment vertical="center" wrapText="1"/>
    </xf>
    <xf numFmtId="10" fontId="3" fillId="0" borderId="23" xfId="0" applyNumberFormat="1" applyFont="1" applyBorder="1" applyAlignment="1">
      <alignment vertical="center" wrapText="1"/>
    </xf>
    <xf numFmtId="10" fontId="3" fillId="0" borderId="23" xfId="0" applyNumberFormat="1" applyFont="1" applyFill="1" applyBorder="1" applyAlignment="1">
      <alignment vertical="center" wrapText="1"/>
    </xf>
    <xf numFmtId="10" fontId="3" fillId="0" borderId="22" xfId="0" applyNumberFormat="1" applyFont="1" applyBorder="1" applyAlignment="1">
      <alignment vertical="center" wrapText="1"/>
    </xf>
    <xf numFmtId="10" fontId="8" fillId="0" borderId="23" xfId="0" applyNumberFormat="1" applyFont="1" applyFill="1" applyBorder="1" applyAlignment="1">
      <alignment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12" fillId="0" borderId="3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170" fontId="3" fillId="0" borderId="55" xfId="0" applyNumberFormat="1" applyFont="1" applyFill="1" applyBorder="1" applyAlignment="1">
      <alignment vertical="center" wrapText="1"/>
    </xf>
    <xf numFmtId="4" fontId="3" fillId="0" borderId="29" xfId="0" applyNumberFormat="1" applyFont="1" applyFill="1" applyBorder="1" applyAlignment="1">
      <alignment vertical="center" wrapText="1"/>
    </xf>
    <xf numFmtId="10" fontId="3" fillId="0" borderId="29" xfId="0" applyNumberFormat="1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170" fontId="3" fillId="0" borderId="45" xfId="0" applyNumberFormat="1" applyFont="1" applyFill="1" applyBorder="1" applyAlignment="1">
      <alignment vertical="center" wrapText="1"/>
    </xf>
    <xf numFmtId="170" fontId="3" fillId="0" borderId="12" xfId="42" applyNumberFormat="1" applyFont="1" applyFill="1" applyBorder="1" applyAlignment="1">
      <alignment vertical="center"/>
    </xf>
    <xf numFmtId="4" fontId="3" fillId="0" borderId="39" xfId="0" applyNumberFormat="1" applyFont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wrapText="1"/>
    </xf>
    <xf numFmtId="170" fontId="3" fillId="0" borderId="40" xfId="42" applyNumberFormat="1" applyFont="1" applyFill="1" applyBorder="1" applyAlignment="1">
      <alignment vertical="center"/>
    </xf>
    <xf numFmtId="4" fontId="3" fillId="0" borderId="39" xfId="0" applyNumberFormat="1" applyFont="1" applyBorder="1" applyAlignment="1">
      <alignment vertical="center" wrapText="1"/>
    </xf>
    <xf numFmtId="170" fontId="3" fillId="0" borderId="22" xfId="0" applyNumberFormat="1" applyFont="1" applyBorder="1" applyAlignment="1">
      <alignment horizontal="right" vertical="center" wrapText="1"/>
    </xf>
    <xf numFmtId="170" fontId="3" fillId="0" borderId="42" xfId="0" applyNumberFormat="1" applyFont="1" applyFill="1" applyBorder="1" applyAlignment="1">
      <alignment horizontal="right" vertical="center" wrapText="1"/>
    </xf>
    <xf numFmtId="170" fontId="3" fillId="0" borderId="64" xfId="0" applyNumberFormat="1" applyFont="1" applyBorder="1" applyAlignment="1">
      <alignment vertical="center" wrapText="1"/>
    </xf>
    <xf numFmtId="170" fontId="3" fillId="0" borderId="39" xfId="0" applyNumberFormat="1" applyFont="1" applyFill="1" applyBorder="1" applyAlignment="1">
      <alignment vertical="center" wrapText="1"/>
    </xf>
    <xf numFmtId="170" fontId="8" fillId="24" borderId="16" xfId="0" applyNumberFormat="1" applyFont="1" applyFill="1" applyBorder="1" applyAlignment="1">
      <alignment horizontal="right" vertical="center" wrapText="1"/>
    </xf>
    <xf numFmtId="10" fontId="8" fillId="24" borderId="16" xfId="0" applyNumberFormat="1" applyFont="1" applyFill="1" applyBorder="1" applyAlignment="1">
      <alignment vertical="center" wrapText="1"/>
    </xf>
    <xf numFmtId="17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9" fillId="0" borderId="56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2" fillId="24" borderId="16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vertical="center" wrapText="1"/>
    </xf>
    <xf numFmtId="10" fontId="3" fillId="0" borderId="31" xfId="0" applyNumberFormat="1" applyFont="1" applyFill="1" applyBorder="1" applyAlignment="1">
      <alignment vertical="center" wrapText="1"/>
    </xf>
    <xf numFmtId="170" fontId="3" fillId="0" borderId="64" xfId="0" applyNumberFormat="1" applyFont="1" applyFill="1" applyBorder="1" applyAlignment="1">
      <alignment vertical="center" wrapText="1"/>
    </xf>
    <xf numFmtId="10" fontId="8" fillId="0" borderId="31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170" fontId="0" fillId="0" borderId="39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" fontId="8" fillId="24" borderId="16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/>
    </xf>
    <xf numFmtId="4" fontId="8" fillId="0" borderId="31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center" vertical="center" wrapText="1"/>
    </xf>
    <xf numFmtId="170" fontId="8" fillId="24" borderId="19" xfId="0" applyNumberFormat="1" applyFont="1" applyFill="1" applyBorder="1" applyAlignment="1">
      <alignment horizontal="left" vertical="center" wrapText="1"/>
    </xf>
    <xf numFmtId="170" fontId="8" fillId="0" borderId="19" xfId="0" applyNumberFormat="1" applyFont="1" applyFill="1" applyBorder="1" applyAlignment="1">
      <alignment horizontal="left" vertical="center" wrapText="1"/>
    </xf>
    <xf numFmtId="170" fontId="8" fillId="0" borderId="19" xfId="0" applyNumberFormat="1" applyFont="1" applyFill="1" applyBorder="1" applyAlignment="1">
      <alignment horizontal="left" vertical="center"/>
    </xf>
    <xf numFmtId="170" fontId="3" fillId="0" borderId="25" xfId="42" applyNumberFormat="1" applyFont="1" applyFill="1" applyBorder="1" applyAlignment="1">
      <alignment horizontal="left" vertical="center" wrapText="1"/>
    </xf>
    <xf numFmtId="170" fontId="8" fillId="0" borderId="52" xfId="0" applyNumberFormat="1" applyFont="1" applyFill="1" applyBorder="1" applyAlignment="1">
      <alignment horizontal="left" vertical="center" wrapText="1"/>
    </xf>
    <xf numFmtId="170" fontId="12" fillId="0" borderId="52" xfId="0" applyNumberFormat="1" applyFont="1" applyFill="1" applyBorder="1" applyAlignment="1">
      <alignment horizontal="left" vertical="center" wrapText="1"/>
    </xf>
    <xf numFmtId="170" fontId="12" fillId="0" borderId="25" xfId="0" applyNumberFormat="1" applyFont="1" applyFill="1" applyBorder="1" applyAlignment="1">
      <alignment horizontal="left" vertical="center" wrapText="1"/>
    </xf>
    <xf numFmtId="170" fontId="3" fillId="0" borderId="25" xfId="0" applyNumberFormat="1" applyFont="1" applyFill="1" applyBorder="1" applyAlignment="1">
      <alignment horizontal="left" vertical="center" wrapText="1"/>
    </xf>
    <xf numFmtId="170" fontId="12" fillId="0" borderId="32" xfId="0" applyNumberFormat="1" applyFont="1" applyFill="1" applyBorder="1" applyAlignment="1">
      <alignment horizontal="left" vertical="center" wrapText="1"/>
    </xf>
    <xf numFmtId="170" fontId="18" fillId="0" borderId="25" xfId="0" applyNumberFormat="1" applyFont="1" applyFill="1" applyBorder="1" applyAlignment="1">
      <alignment horizontal="left" vertical="center" wrapText="1"/>
    </xf>
    <xf numFmtId="170" fontId="3" fillId="0" borderId="52" xfId="0" applyNumberFormat="1" applyFont="1" applyFill="1" applyBorder="1" applyAlignment="1">
      <alignment horizontal="left" vertical="center" wrapText="1"/>
    </xf>
    <xf numFmtId="170" fontId="3" fillId="0" borderId="25" xfId="0" applyNumberFormat="1" applyFont="1" applyFill="1" applyBorder="1" applyAlignment="1">
      <alignment horizontal="left" vertical="center" wrapText="1"/>
    </xf>
    <xf numFmtId="170" fontId="3" fillId="0" borderId="4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/>
    </xf>
    <xf numFmtId="170" fontId="8" fillId="0" borderId="64" xfId="0" applyNumberFormat="1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horizontal="center" vertical="center" wrapText="1"/>
    </xf>
    <xf numFmtId="170" fontId="8" fillId="0" borderId="16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70" fontId="3" fillId="0" borderId="35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170" fontId="8" fillId="0" borderId="29" xfId="0" applyNumberFormat="1" applyFont="1" applyFill="1" applyBorder="1" applyAlignment="1">
      <alignment horizontal="right" vertical="center" wrapText="1"/>
    </xf>
    <xf numFmtId="10" fontId="8" fillId="0" borderId="17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170" fontId="0" fillId="0" borderId="23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18" fillId="0" borderId="60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170" fontId="18" fillId="0" borderId="52" xfId="0" applyNumberFormat="1" applyFont="1" applyFill="1" applyBorder="1" applyAlignment="1">
      <alignment horizontal="left" vertical="center" wrapText="1"/>
    </xf>
    <xf numFmtId="10" fontId="9" fillId="0" borderId="23" xfId="0" applyNumberFormat="1" applyFont="1" applyFill="1" applyBorder="1" applyAlignment="1">
      <alignment vertical="center" wrapText="1"/>
    </xf>
    <xf numFmtId="10" fontId="9" fillId="0" borderId="11" xfId="0" applyNumberFormat="1" applyFont="1" applyFill="1" applyBorder="1" applyAlignment="1">
      <alignment vertical="center" wrapText="1"/>
    </xf>
    <xf numFmtId="4" fontId="8" fillId="0" borderId="56" xfId="0" applyNumberFormat="1" applyFont="1" applyFill="1" applyBorder="1" applyAlignment="1">
      <alignment horizontal="right" vertical="center" wrapText="1"/>
    </xf>
    <xf numFmtId="10" fontId="8" fillId="0" borderId="39" xfId="0" applyNumberFormat="1" applyFont="1" applyFill="1" applyBorder="1" applyAlignment="1">
      <alignment vertical="center" wrapText="1"/>
    </xf>
    <xf numFmtId="4" fontId="3" fillId="0" borderId="39" xfId="0" applyNumberFormat="1" applyFont="1" applyFill="1" applyBorder="1" applyAlignment="1">
      <alignment vertical="center" wrapText="1"/>
    </xf>
    <xf numFmtId="10" fontId="3" fillId="0" borderId="39" xfId="0" applyNumberFormat="1" applyFont="1" applyFill="1" applyBorder="1" applyAlignment="1">
      <alignment vertical="center" wrapText="1"/>
    </xf>
    <xf numFmtId="4" fontId="8" fillId="0" borderId="39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10" fontId="8" fillId="0" borderId="22" xfId="0" applyNumberFormat="1" applyFont="1" applyFill="1" applyBorder="1" applyAlignment="1">
      <alignment vertical="center" wrapText="1"/>
    </xf>
    <xf numFmtId="10" fontId="0" fillId="0" borderId="23" xfId="0" applyNumberFormat="1" applyFont="1" applyFill="1" applyBorder="1" applyAlignment="1">
      <alignment vertical="center" wrapText="1"/>
    </xf>
    <xf numFmtId="10" fontId="8" fillId="0" borderId="56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31" xfId="0" applyNumberFormat="1" applyFont="1" applyFill="1" applyBorder="1" applyAlignment="1">
      <alignment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170" fontId="3" fillId="0" borderId="66" xfId="42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10" fontId="8" fillId="0" borderId="13" xfId="0" applyNumberFormat="1" applyFont="1" applyFill="1" applyBorder="1" applyAlignment="1">
      <alignment vertical="center" wrapText="1"/>
    </xf>
    <xf numFmtId="170" fontId="8" fillId="0" borderId="14" xfId="0" applyNumberFormat="1" applyFont="1" applyFill="1" applyBorder="1" applyAlignment="1">
      <alignment horizontal="left" vertical="center" wrapText="1"/>
    </xf>
    <xf numFmtId="10" fontId="0" fillId="0" borderId="13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vertical="center" wrapText="1"/>
    </xf>
    <xf numFmtId="170" fontId="3" fillId="0" borderId="35" xfId="0" applyNumberFormat="1" applyFont="1" applyFill="1" applyBorder="1" applyAlignment="1">
      <alignment horizontal="left" vertical="center" wrapText="1"/>
    </xf>
    <xf numFmtId="170" fontId="3" fillId="0" borderId="4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170" fontId="3" fillId="0" borderId="41" xfId="0" applyNumberFormat="1" applyFont="1" applyFill="1" applyBorder="1" applyAlignment="1">
      <alignment horizontal="left" vertical="center" wrapText="1"/>
    </xf>
    <xf numFmtId="10" fontId="3" fillId="0" borderId="39" xfId="0" applyNumberFormat="1" applyFont="1" applyBorder="1" applyAlignment="1">
      <alignment vertical="center" wrapText="1"/>
    </xf>
    <xf numFmtId="170" fontId="3" fillId="0" borderId="40" xfId="0" applyNumberFormat="1" applyFont="1" applyFill="1" applyBorder="1" applyAlignment="1">
      <alignment horizontal="left" vertical="center" wrapText="1"/>
    </xf>
    <xf numFmtId="170" fontId="24" fillId="0" borderId="52" xfId="0" applyNumberFormat="1" applyFont="1" applyFill="1" applyBorder="1" applyAlignment="1">
      <alignment horizontal="left" vertical="center" wrapText="1"/>
    </xf>
    <xf numFmtId="183" fontId="8" fillId="0" borderId="31" xfId="0" applyNumberFormat="1" applyFont="1" applyFill="1" applyBorder="1" applyAlignment="1">
      <alignment horizontal="right" vertical="center" wrapText="1"/>
    </xf>
    <xf numFmtId="183" fontId="8" fillId="0" borderId="13" xfId="0" applyNumberFormat="1" applyFont="1" applyFill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indent="1"/>
    </xf>
    <xf numFmtId="0" fontId="10" fillId="0" borderId="6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68" xfId="0" applyFont="1" applyBorder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10" fillId="0" borderId="36" xfId="0" applyFont="1" applyBorder="1" applyAlignment="1">
      <alignment horizontal="left" vertical="center" indent="1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indent="1"/>
    </xf>
    <xf numFmtId="0" fontId="9" fillId="0" borderId="5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24" borderId="70" xfId="0" applyFont="1" applyFill="1" applyBorder="1" applyAlignment="1">
      <alignment horizontal="center" vertical="center" wrapText="1"/>
    </xf>
    <xf numFmtId="0" fontId="11" fillId="24" borderId="57" xfId="0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8" fillId="24" borderId="70" xfId="0" applyFont="1" applyFill="1" applyBorder="1" applyAlignment="1">
      <alignment horizontal="center" vertical="center" wrapText="1"/>
    </xf>
    <xf numFmtId="0" fontId="8" fillId="24" borderId="57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4" fontId="10" fillId="0" borderId="56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10" fontId="13" fillId="0" borderId="56" xfId="0" applyNumberFormat="1" applyFont="1" applyBorder="1" applyAlignment="1">
      <alignment horizontal="center" vertical="center" wrapText="1"/>
    </xf>
    <xf numFmtId="10" fontId="0" fillId="0" borderId="39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1"/>
  <sheetViews>
    <sheetView zoomScalePageLayoutView="0" workbookViewId="0" topLeftCell="D4">
      <selection activeCell="H115" sqref="H115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10" ht="12.75">
      <c r="A1" s="1"/>
      <c r="J1" t="s">
        <v>136</v>
      </c>
    </row>
    <row r="2" spans="1:14" ht="40.5" customHeight="1">
      <c r="A2" s="1"/>
      <c r="L2" s="528" t="s">
        <v>144</v>
      </c>
      <c r="M2" s="528"/>
      <c r="N2" s="528"/>
    </row>
    <row r="3" spans="1:15" s="7" customFormat="1" ht="40.5" customHeight="1">
      <c r="A3" s="507" t="s">
        <v>0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509" t="s">
        <v>1</v>
      </c>
      <c r="J4" s="509"/>
      <c r="K4" s="510"/>
      <c r="L4" s="511"/>
      <c r="M4" s="511"/>
      <c r="N4" s="511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</row>
    <row r="5" spans="1:15" s="10" customFormat="1" ht="24.75" customHeight="1">
      <c r="A5" s="497" t="s">
        <v>2</v>
      </c>
      <c r="B5" s="500" t="s">
        <v>3</v>
      </c>
      <c r="C5" s="502" t="s">
        <v>4</v>
      </c>
      <c r="D5" s="504" t="s">
        <v>5</v>
      </c>
      <c r="E5" s="9" t="s">
        <v>6</v>
      </c>
      <c r="F5" s="516" t="s">
        <v>7</v>
      </c>
      <c r="G5" s="519" t="s">
        <v>8</v>
      </c>
      <c r="H5" s="522" t="s">
        <v>9</v>
      </c>
      <c r="I5" s="523"/>
      <c r="J5" s="524"/>
      <c r="K5" s="525" t="s">
        <v>10</v>
      </c>
      <c r="L5" s="522" t="s">
        <v>129</v>
      </c>
      <c r="M5" s="523"/>
      <c r="N5" s="542"/>
      <c r="O5" s="493" t="s">
        <v>11</v>
      </c>
    </row>
    <row r="6" spans="1:15" s="10" customFormat="1" ht="16.5" customHeight="1">
      <c r="A6" s="498"/>
      <c r="B6" s="501"/>
      <c r="C6" s="503"/>
      <c r="D6" s="505"/>
      <c r="E6" s="11" t="s">
        <v>12</v>
      </c>
      <c r="F6" s="517"/>
      <c r="G6" s="520"/>
      <c r="H6" s="490" t="s">
        <v>13</v>
      </c>
      <c r="I6" s="492" t="s">
        <v>14</v>
      </c>
      <c r="J6" s="512"/>
      <c r="K6" s="526"/>
      <c r="L6" s="513" t="s">
        <v>13</v>
      </c>
      <c r="M6" s="492" t="s">
        <v>14</v>
      </c>
      <c r="N6" s="515"/>
      <c r="O6" s="494"/>
    </row>
    <row r="7" spans="1:15" s="10" customFormat="1" ht="40.5" customHeight="1" thickBot="1">
      <c r="A7" s="499"/>
      <c r="B7" s="501"/>
      <c r="C7" s="503"/>
      <c r="D7" s="506"/>
      <c r="E7" s="12" t="s">
        <v>15</v>
      </c>
      <c r="F7" s="518"/>
      <c r="G7" s="521"/>
      <c r="H7" s="491"/>
      <c r="I7" s="13" t="s">
        <v>16</v>
      </c>
      <c r="J7" s="13" t="s">
        <v>17</v>
      </c>
      <c r="K7" s="527"/>
      <c r="L7" s="514"/>
      <c r="M7" s="13" t="s">
        <v>16</v>
      </c>
      <c r="N7" s="14" t="s">
        <v>18</v>
      </c>
      <c r="O7" s="495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533" t="s">
        <v>19</v>
      </c>
      <c r="B9" s="534"/>
      <c r="C9" s="534"/>
      <c r="D9" s="534"/>
      <c r="E9" s="535"/>
      <c r="F9" s="25">
        <f>SUBTOTAL(9,F15:F110)</f>
        <v>73732941.92</v>
      </c>
      <c r="G9" s="25">
        <f>SUBTOTAL(9,G15:G110)</f>
        <v>24686685.860000003</v>
      </c>
      <c r="H9" s="25">
        <f>SUBTOTAL(9,H15:H113)</f>
        <v>30307256</v>
      </c>
      <c r="I9" s="25">
        <f aca="true" t="shared" si="0" ref="I9:N9">SUBTOTAL(9,I15:I113)</f>
        <v>29410342.7</v>
      </c>
      <c r="J9" s="25">
        <f t="shared" si="0"/>
        <v>896913.3</v>
      </c>
      <c r="K9" s="25">
        <f t="shared" si="0"/>
        <v>216800</v>
      </c>
      <c r="L9" s="25">
        <f t="shared" si="0"/>
        <v>30524056</v>
      </c>
      <c r="M9" s="25">
        <f t="shared" si="0"/>
        <v>28121143</v>
      </c>
      <c r="N9" s="287">
        <f t="shared" si="0"/>
        <v>2402913</v>
      </c>
      <c r="O9" s="27" t="e">
        <f>SUBTOTAL(9,O15:O110)</f>
        <v>#REF!</v>
      </c>
    </row>
    <row r="10" spans="1:15" s="35" customFormat="1" ht="28.5" customHeight="1" thickBot="1">
      <c r="A10" s="536" t="s">
        <v>20</v>
      </c>
      <c r="B10" s="537"/>
      <c r="C10" s="538"/>
      <c r="D10" s="29"/>
      <c r="E10" s="30"/>
      <c r="F10" s="31">
        <f aca="true" t="shared" si="1" ref="F10:N10">SUBTOTAL(9,F15:F103)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215000</v>
      </c>
      <c r="L10" s="26">
        <f t="shared" si="1"/>
        <v>30422256</v>
      </c>
      <c r="M10" s="32">
        <f t="shared" si="1"/>
        <v>28019343</v>
      </c>
      <c r="N10" s="33">
        <f t="shared" si="1"/>
        <v>2402913</v>
      </c>
      <c r="O10" s="34" t="e">
        <f>SUBTOTAL(9,O15:O99)</f>
        <v>#REF!</v>
      </c>
    </row>
    <row r="11" spans="1:15" s="35" customFormat="1" ht="28.5" customHeight="1" thickBot="1">
      <c r="A11" s="539" t="s">
        <v>21</v>
      </c>
      <c r="B11" s="540"/>
      <c r="C11" s="541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100000</v>
      </c>
      <c r="L11" s="39">
        <f t="shared" si="2"/>
        <v>19922256</v>
      </c>
      <c r="M11" s="39">
        <f t="shared" si="2"/>
        <v>17519343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>SUBTOTAL(9,H15:H27)</f>
        <v>5332826</v>
      </c>
      <c r="I12" s="31">
        <f aca="true" t="shared" si="3" ref="I12:N12">SUBTOTAL(9,I15:I27)</f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SUBTOTAL(9,O14:O115)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>SUBTOTAL(9,H15:H27)</f>
        <v>5332826</v>
      </c>
      <c r="I13" s="31">
        <f aca="true" t="shared" si="4" ref="I13:N13">SUBTOTAL(9,I15:I27)</f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SUBTOTAL(9,O14:O115)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SUBTOTAL(9,O15:O115)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SUBTOTAL(9,O19:O115)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6">I19+J19</f>
        <v>3299826</v>
      </c>
      <c r="I19" s="106">
        <v>2402912.7</v>
      </c>
      <c r="J19" s="108">
        <v>896913.3</v>
      </c>
      <c r="K19" s="70">
        <f>L19-H19</f>
        <v>0</v>
      </c>
      <c r="L19" s="71">
        <f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aca="true" t="shared" si="8" ref="K20:K25">L20-H20</f>
        <v>0</v>
      </c>
      <c r="L20" s="71">
        <f aca="true" t="shared" si="9" ref="L20:L25">M20+N20</f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>L26-H26</f>
        <v>30000</v>
      </c>
      <c r="L26" s="71">
        <f>M26+N26</f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>I27+J27</f>
        <v>0</v>
      </c>
      <c r="I27" s="67">
        <v>0</v>
      </c>
      <c r="J27" s="69">
        <v>0</v>
      </c>
      <c r="K27" s="262">
        <f>L27-H27</f>
        <v>15000</v>
      </c>
      <c r="L27" s="71">
        <f>M27+N27</f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SUBTOTAL(9,H30:H48)</f>
        <v>4365000</v>
      </c>
      <c r="I28" s="31">
        <f aca="true" t="shared" si="10" ref="I28:N28">SUBTOTAL(9,I30:I48)</f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SUBTOTAL(9,H30:H48)</f>
        <v>4365000</v>
      </c>
      <c r="I29" s="118">
        <f aca="true" t="shared" si="11" ref="I29:N29">SUBTOTAL(9,I30:I48)</f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3">I30+J30</f>
        <v>90000</v>
      </c>
      <c r="I30" s="67">
        <v>90000</v>
      </c>
      <c r="J30" s="69">
        <v>0</v>
      </c>
      <c r="K30" s="236">
        <f>L30-H30</f>
        <v>0</v>
      </c>
      <c r="L30" s="71">
        <f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aca="true" t="shared" si="13" ref="K31:K43">L31-H31</f>
        <v>0</v>
      </c>
      <c r="L31" s="71">
        <f aca="true" t="shared" si="14" ref="L31:L43">M31+N31</f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>I44+J44</f>
        <v>0</v>
      </c>
      <c r="I44" s="67">
        <v>0</v>
      </c>
      <c r="J44" s="69">
        <v>0</v>
      </c>
      <c r="K44" s="70">
        <f>L44-H44</f>
        <v>50000</v>
      </c>
      <c r="L44" s="71">
        <f>M44+N44</f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>I45+J45</f>
        <v>0</v>
      </c>
      <c r="I45" s="67">
        <v>0</v>
      </c>
      <c r="J45" s="69">
        <v>0</v>
      </c>
      <c r="K45" s="70">
        <f>L45-H45</f>
        <v>30000</v>
      </c>
      <c r="L45" s="71">
        <f>M45+N45</f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>I46+J46</f>
        <v>0</v>
      </c>
      <c r="I46" s="67">
        <v>0</v>
      </c>
      <c r="J46" s="69">
        <v>0</v>
      </c>
      <c r="K46" s="70">
        <f>L46-H46</f>
        <v>30000</v>
      </c>
      <c r="L46" s="71">
        <f>M46+N46</f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>I47+J47</f>
        <v>0</v>
      </c>
      <c r="I47" s="67">
        <v>0</v>
      </c>
      <c r="J47" s="69">
        <v>0</v>
      </c>
      <c r="K47" s="70">
        <f>L47-H47</f>
        <v>50000</v>
      </c>
      <c r="L47" s="71">
        <f>M47+N47</f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31</v>
      </c>
      <c r="B48" s="126"/>
      <c r="C48" s="127" t="s">
        <v>141</v>
      </c>
      <c r="D48" s="65" t="s">
        <v>27</v>
      </c>
      <c r="E48" s="66"/>
      <c r="F48" s="67"/>
      <c r="G48" s="68"/>
      <c r="H48" s="67">
        <f>I48+J48</f>
        <v>0</v>
      </c>
      <c r="I48" s="67">
        <v>0</v>
      </c>
      <c r="J48" s="69">
        <v>0</v>
      </c>
      <c r="K48" s="70">
        <f>L48-H48</f>
        <v>20000</v>
      </c>
      <c r="L48" s="71">
        <f>M48+N48</f>
        <v>20000</v>
      </c>
      <c r="M48" s="72">
        <v>20000</v>
      </c>
      <c r="N48" s="73">
        <v>0</v>
      </c>
      <c r="O48" s="129"/>
    </row>
    <row r="49" spans="1:15" s="113" customFormat="1" ht="35.25" customHeight="1" thickBot="1">
      <c r="A49" s="131"/>
      <c r="B49" s="132" t="s">
        <v>60</v>
      </c>
      <c r="C49" s="111" t="s">
        <v>61</v>
      </c>
      <c r="D49" s="111"/>
      <c r="E49" s="112"/>
      <c r="F49" s="31">
        <f>SUBTOTAL(9,F51:F52)</f>
        <v>2718000</v>
      </c>
      <c r="G49" s="31">
        <f>SUBTOTAL(9,G51:G52)</f>
        <v>118000</v>
      </c>
      <c r="H49" s="31">
        <f>SUBTOTAL(9,H51:H52)</f>
        <v>600000</v>
      </c>
      <c r="I49" s="31">
        <f aca="true" t="shared" si="15" ref="I49:N49">SUBTOTAL(9,I51:I52)</f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>SUBTOTAL(9,F51:F52)</f>
        <v>2718000</v>
      </c>
      <c r="G50" s="135">
        <f>SUBTOTAL(9,G51:G52)</f>
        <v>118000</v>
      </c>
      <c r="H50" s="135">
        <f>SUBTOTAL(9,H51:H52)</f>
        <v>600000</v>
      </c>
      <c r="I50" s="135">
        <f aca="true" t="shared" si="16" ref="I50:N50">SUBTOTAL(9,I51:I52)</f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7.5" customHeight="1">
      <c r="A51" s="62">
        <v>32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33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130000</v>
      </c>
      <c r="L53" s="152">
        <f t="shared" si="17"/>
        <v>130000</v>
      </c>
      <c r="M53" s="153">
        <f t="shared" si="17"/>
        <v>130000</v>
      </c>
      <c r="N53" s="154">
        <f t="shared" si="17"/>
        <v>0</v>
      </c>
      <c r="O53" s="155"/>
    </row>
    <row r="54" spans="1:15" s="142" customFormat="1" ht="13.5" hidden="1" thickBot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130000</v>
      </c>
      <c r="L54" s="161">
        <f t="shared" si="18"/>
        <v>130000</v>
      </c>
      <c r="M54" s="160">
        <f t="shared" si="18"/>
        <v>130000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130000</v>
      </c>
      <c r="L55" s="166">
        <f>M55+N55</f>
        <v>130000</v>
      </c>
      <c r="M55" s="167">
        <v>130000</v>
      </c>
      <c r="N55" s="168">
        <v>0</v>
      </c>
      <c r="O55" s="155"/>
    </row>
    <row r="56" spans="1:15" s="113" customFormat="1" ht="39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9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34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33.7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9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35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7.75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9.25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>SUBTOTAL(9,H64:H67)</f>
        <v>5784430</v>
      </c>
      <c r="I63" s="135">
        <f aca="true" t="shared" si="20" ref="I63:N63">SUBTOTAL(9,I64:I67)</f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36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37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38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39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40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41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42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33.75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43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44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57" thickBot="1">
      <c r="A78" s="62">
        <v>45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539" t="s">
        <v>105</v>
      </c>
      <c r="B79" s="540"/>
      <c r="C79" s="541"/>
      <c r="D79" s="36"/>
      <c r="E79" s="37"/>
      <c r="F79" s="38">
        <f aca="true" t="shared" si="24" ref="F79:N79">SUBTOTAL(9,F82:F103)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115000</v>
      </c>
      <c r="L79" s="39">
        <f t="shared" si="24"/>
        <v>10500000</v>
      </c>
      <c r="M79" s="39">
        <f t="shared" si="24"/>
        <v>10500000</v>
      </c>
      <c r="N79" s="40">
        <f t="shared" si="24"/>
        <v>0</v>
      </c>
      <c r="O79" s="193">
        <f>SUBTOTAL(9,O82:O99)</f>
        <v>-100000</v>
      </c>
    </row>
    <row r="80" spans="1:15" s="113" customFormat="1" ht="27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23.25" customHeight="1">
      <c r="A82" s="194">
        <v>46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9.25" customHeight="1">
      <c r="A84" s="204">
        <v>47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29.25" customHeight="1" thickBot="1">
      <c r="A85" s="204">
        <v>48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7.75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9.25" customHeight="1">
      <c r="A87" s="134"/>
      <c r="B87" s="115" t="s">
        <v>82</v>
      </c>
      <c r="C87" s="116" t="s">
        <v>83</v>
      </c>
      <c r="D87" s="116"/>
      <c r="E87" s="117"/>
      <c r="F87" s="135">
        <f>SUBTOTAL(9,F88:F88)</f>
        <v>300000</v>
      </c>
      <c r="G87" s="135">
        <f>SUBTOTAL(9,G88:G88)</f>
        <v>0</v>
      </c>
      <c r="H87" s="135">
        <f>SUBTOTAL(9,H88:H88)</f>
        <v>300000</v>
      </c>
      <c r="I87" s="135">
        <f aca="true" t="shared" si="29" ref="I87:N87">SUBTOTAL(9,I88:I88)</f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SUBTOTAL(9,O88:O90)</f>
        <v>-100000</v>
      </c>
    </row>
    <row r="88" spans="1:15" s="61" customFormat="1" ht="18.75" customHeight="1" thickBot="1">
      <c r="A88" s="62">
        <v>49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27.75" customHeight="1" thickBot="1">
      <c r="A89" s="109"/>
      <c r="B89" s="132" t="s">
        <v>91</v>
      </c>
      <c r="C89" s="111" t="s">
        <v>92</v>
      </c>
      <c r="D89" s="111"/>
      <c r="E89" s="112"/>
      <c r="F89" s="31">
        <f aca="true" t="shared" si="30" ref="F89:O89">SUBTOTAL(9,F91)</f>
        <v>7000000</v>
      </c>
      <c r="G89" s="31">
        <f t="shared" si="30"/>
        <v>0</v>
      </c>
      <c r="H89" s="31">
        <f t="shared" si="30"/>
        <v>7000000</v>
      </c>
      <c r="I89" s="31">
        <f t="shared" si="30"/>
        <v>7000000</v>
      </c>
      <c r="J89" s="31">
        <f t="shared" si="30"/>
        <v>0</v>
      </c>
      <c r="K89" s="32">
        <f t="shared" si="30"/>
        <v>0</v>
      </c>
      <c r="L89" s="26">
        <f t="shared" si="30"/>
        <v>7000000</v>
      </c>
      <c r="M89" s="32">
        <f t="shared" si="30"/>
        <v>7000000</v>
      </c>
      <c r="N89" s="33">
        <f t="shared" si="30"/>
        <v>0</v>
      </c>
      <c r="O89" s="34">
        <f t="shared" si="30"/>
        <v>0</v>
      </c>
    </row>
    <row r="90" spans="1:15" s="123" customFormat="1" ht="29.25" customHeight="1" thickBot="1">
      <c r="A90" s="210"/>
      <c r="B90" s="211" t="s">
        <v>115</v>
      </c>
      <c r="C90" s="212" t="s">
        <v>116</v>
      </c>
      <c r="D90" s="212"/>
      <c r="E90" s="30"/>
      <c r="F90" s="31">
        <f aca="true" t="shared" si="31" ref="F90:O90">SUBTOTAL(9,F91)</f>
        <v>7000000</v>
      </c>
      <c r="G90" s="31">
        <f t="shared" si="31"/>
        <v>0</v>
      </c>
      <c r="H90" s="31">
        <f t="shared" si="31"/>
        <v>7000000</v>
      </c>
      <c r="I90" s="31">
        <f t="shared" si="31"/>
        <v>7000000</v>
      </c>
      <c r="J90" s="31">
        <f t="shared" si="31"/>
        <v>0</v>
      </c>
      <c r="K90" s="32">
        <f t="shared" si="31"/>
        <v>0</v>
      </c>
      <c r="L90" s="26">
        <f t="shared" si="31"/>
        <v>7000000</v>
      </c>
      <c r="M90" s="32">
        <f t="shared" si="31"/>
        <v>7000000</v>
      </c>
      <c r="N90" s="33">
        <f t="shared" si="31"/>
        <v>0</v>
      </c>
      <c r="O90" s="122">
        <f t="shared" si="31"/>
        <v>0</v>
      </c>
    </row>
    <row r="91" spans="1:15" s="198" customFormat="1" ht="58.5" customHeight="1" thickBot="1">
      <c r="A91" s="213">
        <v>50</v>
      </c>
      <c r="B91" s="214"/>
      <c r="C91" s="103" t="s">
        <v>117</v>
      </c>
      <c r="D91" s="104" t="s">
        <v>118</v>
      </c>
      <c r="E91" s="105" t="s">
        <v>28</v>
      </c>
      <c r="F91" s="106">
        <v>7000000</v>
      </c>
      <c r="G91" s="107">
        <v>0</v>
      </c>
      <c r="H91" s="106">
        <f>I91+J91</f>
        <v>7000000</v>
      </c>
      <c r="I91" s="106">
        <v>7000000</v>
      </c>
      <c r="J91" s="108">
        <v>0</v>
      </c>
      <c r="K91" s="272">
        <f>L91-H91</f>
        <v>0</v>
      </c>
      <c r="L91" s="269">
        <f>SUM(M91:N91)</f>
        <v>7000000</v>
      </c>
      <c r="M91" s="270">
        <v>7000000</v>
      </c>
      <c r="N91" s="273">
        <v>0</v>
      </c>
      <c r="O91" s="197"/>
    </row>
    <row r="92" spans="1:15" s="174" customFormat="1" ht="27.75" customHeight="1" hidden="1" thickBot="1">
      <c r="A92" s="215"/>
      <c r="B92" s="216" t="s">
        <v>80</v>
      </c>
      <c r="C92" s="217" t="s">
        <v>81</v>
      </c>
      <c r="D92" s="217"/>
      <c r="E92" s="218"/>
      <c r="F92" s="219">
        <f aca="true" t="shared" si="32" ref="F92:O92">SUBTOTAL(9,F94:F99)</f>
        <v>0</v>
      </c>
      <c r="G92" s="219">
        <f t="shared" si="32"/>
        <v>0</v>
      </c>
      <c r="H92" s="219">
        <f t="shared" si="32"/>
        <v>0</v>
      </c>
      <c r="I92" s="219">
        <f t="shared" si="32"/>
        <v>0</v>
      </c>
      <c r="J92" s="219">
        <f t="shared" si="32"/>
        <v>0</v>
      </c>
      <c r="K92" s="32">
        <f t="shared" si="32"/>
        <v>0</v>
      </c>
      <c r="L92" s="26">
        <f t="shared" si="32"/>
        <v>0</v>
      </c>
      <c r="M92" s="32">
        <f t="shared" si="32"/>
        <v>0</v>
      </c>
      <c r="N92" s="33">
        <f t="shared" si="32"/>
        <v>0</v>
      </c>
      <c r="O92" s="220">
        <f t="shared" si="32"/>
        <v>0</v>
      </c>
    </row>
    <row r="93" spans="1:15" s="123" customFormat="1" ht="29.25" customHeight="1" hidden="1">
      <c r="A93" s="221"/>
      <c r="B93" s="222" t="s">
        <v>82</v>
      </c>
      <c r="C93" s="223" t="s">
        <v>83</v>
      </c>
      <c r="D93" s="223"/>
      <c r="E93" s="224"/>
      <c r="F93" s="225">
        <f aca="true" t="shared" si="33" ref="F93:O93">SUBTOTAL(9,F94:F95)</f>
        <v>0</v>
      </c>
      <c r="G93" s="225">
        <f t="shared" si="33"/>
        <v>0</v>
      </c>
      <c r="H93" s="225">
        <f t="shared" si="33"/>
        <v>0</v>
      </c>
      <c r="I93" s="225">
        <f t="shared" si="33"/>
        <v>0</v>
      </c>
      <c r="J93" s="225">
        <f t="shared" si="33"/>
        <v>0</v>
      </c>
      <c r="K93" s="177">
        <f t="shared" si="33"/>
        <v>0</v>
      </c>
      <c r="L93" s="178">
        <f t="shared" si="33"/>
        <v>0</v>
      </c>
      <c r="M93" s="177">
        <f t="shared" si="33"/>
        <v>0</v>
      </c>
      <c r="N93" s="179">
        <f t="shared" si="33"/>
        <v>0</v>
      </c>
      <c r="O93" s="226">
        <f t="shared" si="33"/>
        <v>0</v>
      </c>
    </row>
    <row r="94" spans="1:15" s="229" customFormat="1" ht="22.5" customHeight="1" hidden="1">
      <c r="A94" s="227">
        <v>51</v>
      </c>
      <c r="B94" s="125"/>
      <c r="C94" s="64" t="s">
        <v>119</v>
      </c>
      <c r="D94" s="64"/>
      <c r="E94" s="66"/>
      <c r="F94" s="67"/>
      <c r="G94" s="68"/>
      <c r="H94" s="67">
        <f>I94+J94</f>
        <v>0</v>
      </c>
      <c r="I94" s="67"/>
      <c r="J94" s="228"/>
      <c r="K94" s="196"/>
      <c r="L94" s="71"/>
      <c r="M94" s="72"/>
      <c r="N94" s="73"/>
      <c r="O94" s="197"/>
    </row>
    <row r="95" spans="1:15" s="229" customFormat="1" ht="23.25" customHeight="1" hidden="1" thickBot="1">
      <c r="A95" s="230">
        <v>52</v>
      </c>
      <c r="B95" s="169"/>
      <c r="C95" s="64" t="s">
        <v>119</v>
      </c>
      <c r="D95" s="64"/>
      <c r="E95" s="66"/>
      <c r="F95" s="67"/>
      <c r="G95" s="176"/>
      <c r="H95" s="67">
        <f>I95+J95</f>
        <v>0</v>
      </c>
      <c r="I95" s="67"/>
      <c r="J95" s="228"/>
      <c r="K95" s="196"/>
      <c r="L95" s="71"/>
      <c r="M95" s="72"/>
      <c r="N95" s="73"/>
      <c r="O95" s="197"/>
    </row>
    <row r="96" spans="1:15" s="123" customFormat="1" ht="29.25" customHeight="1" hidden="1">
      <c r="A96" s="231"/>
      <c r="B96" s="115" t="s">
        <v>120</v>
      </c>
      <c r="C96" s="116" t="s">
        <v>121</v>
      </c>
      <c r="D96" s="116"/>
      <c r="E96" s="117"/>
      <c r="F96" s="118">
        <f aca="true" t="shared" si="34" ref="F96:O96">SUBTOTAL(9,F97)</f>
        <v>0</v>
      </c>
      <c r="G96" s="118">
        <f t="shared" si="34"/>
        <v>0</v>
      </c>
      <c r="H96" s="118">
        <f t="shared" si="34"/>
        <v>0</v>
      </c>
      <c r="I96" s="118">
        <f t="shared" si="34"/>
        <v>0</v>
      </c>
      <c r="J96" s="118">
        <f t="shared" si="34"/>
        <v>0</v>
      </c>
      <c r="K96" s="119">
        <f t="shared" si="34"/>
        <v>0</v>
      </c>
      <c r="L96" s="120">
        <f t="shared" si="34"/>
        <v>0</v>
      </c>
      <c r="M96" s="119">
        <f t="shared" si="34"/>
        <v>0</v>
      </c>
      <c r="N96" s="121">
        <f t="shared" si="34"/>
        <v>0</v>
      </c>
      <c r="O96" s="122">
        <f t="shared" si="34"/>
        <v>0</v>
      </c>
    </row>
    <row r="97" spans="1:15" s="229" customFormat="1" ht="12.75" customHeight="1" hidden="1">
      <c r="A97" s="230">
        <v>53</v>
      </c>
      <c r="B97" s="169"/>
      <c r="C97" s="232" t="s">
        <v>122</v>
      </c>
      <c r="D97" s="232"/>
      <c r="E97" s="66"/>
      <c r="F97" s="67"/>
      <c r="G97" s="176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123" customFormat="1" ht="29.25" customHeight="1" hidden="1">
      <c r="A98" s="221"/>
      <c r="B98" s="222" t="s">
        <v>87</v>
      </c>
      <c r="C98" s="223" t="s">
        <v>88</v>
      </c>
      <c r="D98" s="223"/>
      <c r="E98" s="224" t="s">
        <v>123</v>
      </c>
      <c r="F98" s="225">
        <f aca="true" t="shared" si="35" ref="F98:O98">SUBTOTAL(9,F99:F99)</f>
        <v>0</v>
      </c>
      <c r="G98" s="225">
        <f t="shared" si="35"/>
        <v>0</v>
      </c>
      <c r="H98" s="225">
        <f t="shared" si="35"/>
        <v>0</v>
      </c>
      <c r="I98" s="225">
        <f t="shared" si="35"/>
        <v>0</v>
      </c>
      <c r="J98" s="225">
        <f t="shared" si="35"/>
        <v>0</v>
      </c>
      <c r="K98" s="177">
        <f t="shared" si="35"/>
        <v>0</v>
      </c>
      <c r="L98" s="178">
        <f t="shared" si="35"/>
        <v>0</v>
      </c>
      <c r="M98" s="177">
        <f t="shared" si="35"/>
        <v>0</v>
      </c>
      <c r="N98" s="179">
        <f t="shared" si="35"/>
        <v>0</v>
      </c>
      <c r="O98" s="226">
        <f t="shared" si="35"/>
        <v>0</v>
      </c>
    </row>
    <row r="99" spans="1:15" s="229" customFormat="1" ht="13.5" customHeight="1" hidden="1" thickBot="1">
      <c r="A99" s="230"/>
      <c r="B99" s="169"/>
      <c r="C99" s="76"/>
      <c r="D99" s="76"/>
      <c r="E99" s="77"/>
      <c r="F99" s="78"/>
      <c r="G99" s="79"/>
      <c r="H99" s="78">
        <f>SUM(I99:J99)</f>
        <v>0</v>
      </c>
      <c r="I99" s="78"/>
      <c r="J99" s="233">
        <v>0</v>
      </c>
      <c r="K99" s="234">
        <f>L99-H99</f>
        <v>0</v>
      </c>
      <c r="L99" s="138">
        <f>SUM(M99:N99)</f>
        <v>0</v>
      </c>
      <c r="M99" s="139"/>
      <c r="N99" s="168">
        <v>0</v>
      </c>
      <c r="O99" s="197"/>
    </row>
    <row r="100" spans="1:15" s="174" customFormat="1" ht="27.75" customHeight="1" hidden="1" thickBot="1">
      <c r="A100" s="235"/>
      <c r="B100" s="132" t="s">
        <v>97</v>
      </c>
      <c r="C100" s="111" t="s">
        <v>98</v>
      </c>
      <c r="D100" s="111"/>
      <c r="E100" s="112"/>
      <c r="F100" s="31">
        <f>SUBTOTAL(9,F102:F103)</f>
        <v>0</v>
      </c>
      <c r="G100" s="31">
        <f>SUBTOTAL(9,G102:G103)</f>
        <v>0</v>
      </c>
      <c r="H100" s="31">
        <f>SUBTOTAL(9,H102:H103)</f>
        <v>0</v>
      </c>
      <c r="I100" s="31">
        <f aca="true" t="shared" si="36" ref="I100:N100">SUBTOTAL(9,I102:I103)</f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288">
        <f t="shared" si="36"/>
        <v>0</v>
      </c>
      <c r="O100" s="220"/>
    </row>
    <row r="101" spans="1:15" s="123" customFormat="1" ht="29.25" customHeight="1" hidden="1">
      <c r="A101" s="231"/>
      <c r="B101" s="115" t="s">
        <v>99</v>
      </c>
      <c r="C101" s="116" t="s">
        <v>100</v>
      </c>
      <c r="D101" s="116"/>
      <c r="E101" s="117"/>
      <c r="F101" s="225">
        <f aca="true" t="shared" si="37" ref="F101:N101">SUBTOTAL(9,F102:F103)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19">
        <f t="shared" si="37"/>
        <v>0</v>
      </c>
      <c r="L101" s="120">
        <f t="shared" si="37"/>
        <v>0</v>
      </c>
      <c r="M101" s="119">
        <f t="shared" si="37"/>
        <v>0</v>
      </c>
      <c r="N101" s="121">
        <f t="shared" si="37"/>
        <v>0</v>
      </c>
      <c r="O101" s="122"/>
    </row>
    <row r="102" spans="1:15" s="61" customFormat="1" ht="12.75" customHeight="1" hidden="1">
      <c r="A102" s="227">
        <v>54</v>
      </c>
      <c r="B102" s="124"/>
      <c r="C102" s="127"/>
      <c r="D102" s="127"/>
      <c r="E102" s="66"/>
      <c r="F102" s="67"/>
      <c r="G102" s="68"/>
      <c r="H102" s="67">
        <f>I102+J102</f>
        <v>0</v>
      </c>
      <c r="I102" s="67"/>
      <c r="J102" s="69">
        <v>0</v>
      </c>
      <c r="K102" s="236">
        <f>L102-H102</f>
        <v>0</v>
      </c>
      <c r="L102" s="71">
        <f>M102+N102</f>
        <v>0</v>
      </c>
      <c r="M102" s="72">
        <v>0</v>
      </c>
      <c r="N102" s="73">
        <v>0</v>
      </c>
      <c r="O102" s="74"/>
    </row>
    <row r="103" spans="1:15" s="247" customFormat="1" ht="12" customHeight="1" hidden="1" thickBot="1">
      <c r="A103" s="237">
        <v>55</v>
      </c>
      <c r="B103" s="238"/>
      <c r="C103" s="239"/>
      <c r="D103" s="239"/>
      <c r="E103" s="239"/>
      <c r="F103" s="240"/>
      <c r="G103" s="241"/>
      <c r="H103" s="242">
        <f>I103+J103</f>
        <v>0</v>
      </c>
      <c r="I103" s="242"/>
      <c r="J103" s="242">
        <v>0</v>
      </c>
      <c r="K103" s="243">
        <f>L103-H103</f>
        <v>0</v>
      </c>
      <c r="L103" s="244">
        <f>M103+N103</f>
        <v>0</v>
      </c>
      <c r="M103" s="245">
        <v>0</v>
      </c>
      <c r="N103" s="246">
        <v>0</v>
      </c>
      <c r="O103" s="24"/>
    </row>
    <row r="104" spans="1:15" s="123" customFormat="1" ht="29.25" customHeight="1" thickBot="1">
      <c r="A104" s="529" t="s">
        <v>124</v>
      </c>
      <c r="B104" s="530"/>
      <c r="C104" s="531"/>
      <c r="D104" s="53"/>
      <c r="E104" s="37"/>
      <c r="F104" s="38">
        <f>SUBTOTAL(9,F107:F110)</f>
        <v>550000</v>
      </c>
      <c r="G104" s="38">
        <f>SUBTOTAL(9,G107:G110)</f>
        <v>450000</v>
      </c>
      <c r="H104" s="38">
        <f>SUBTOTAL(9,H107:H113)</f>
        <v>100000</v>
      </c>
      <c r="I104" s="38">
        <f aca="true" t="shared" si="38" ref="I104:N104">SUBTOTAL(9,I107:I113)</f>
        <v>100000</v>
      </c>
      <c r="J104" s="38">
        <f t="shared" si="38"/>
        <v>0</v>
      </c>
      <c r="K104" s="38">
        <f t="shared" si="38"/>
        <v>1800</v>
      </c>
      <c r="L104" s="38">
        <f t="shared" si="38"/>
        <v>101800</v>
      </c>
      <c r="M104" s="38">
        <f t="shared" si="38"/>
        <v>101800</v>
      </c>
      <c r="N104" s="293">
        <f t="shared" si="38"/>
        <v>0</v>
      </c>
      <c r="O104" s="248">
        <f>SUBTOTAL(9,O107:O110)</f>
        <v>0</v>
      </c>
    </row>
    <row r="105" spans="1:15" s="174" customFormat="1" ht="27.75" customHeight="1" hidden="1" thickBot="1">
      <c r="A105" s="235"/>
      <c r="B105" s="132" t="s">
        <v>22</v>
      </c>
      <c r="C105" s="111" t="s">
        <v>23</v>
      </c>
      <c r="D105" s="111"/>
      <c r="E105" s="112"/>
      <c r="F105" s="31">
        <f aca="true" t="shared" si="39" ref="F105:O105">SUBTOTAL(9,F107)</f>
        <v>0</v>
      </c>
      <c r="G105" s="31">
        <f t="shared" si="39"/>
        <v>0</v>
      </c>
      <c r="H105" s="31">
        <f t="shared" si="39"/>
        <v>0</v>
      </c>
      <c r="I105" s="31">
        <f t="shared" si="39"/>
        <v>0</v>
      </c>
      <c r="J105" s="31">
        <f t="shared" si="39"/>
        <v>0</v>
      </c>
      <c r="K105" s="32">
        <f t="shared" si="39"/>
        <v>0</v>
      </c>
      <c r="L105" s="26">
        <f t="shared" si="39"/>
        <v>0</v>
      </c>
      <c r="M105" s="32">
        <f t="shared" si="39"/>
        <v>0</v>
      </c>
      <c r="N105" s="33">
        <f t="shared" si="39"/>
        <v>0</v>
      </c>
      <c r="O105" s="34">
        <f t="shared" si="39"/>
        <v>0</v>
      </c>
    </row>
    <row r="106" spans="1:15" s="123" customFormat="1" ht="55.5" customHeight="1" hidden="1">
      <c r="A106" s="199"/>
      <c r="B106" s="200" t="s">
        <v>24</v>
      </c>
      <c r="C106" s="201" t="s">
        <v>125</v>
      </c>
      <c r="D106" s="201"/>
      <c r="E106" s="202"/>
      <c r="F106" s="203">
        <f aca="true" t="shared" si="40" ref="F106:O106">SUBTOTAL(9,F107)</f>
        <v>0</v>
      </c>
      <c r="G106" s="203">
        <f t="shared" si="40"/>
        <v>0</v>
      </c>
      <c r="H106" s="203">
        <f t="shared" si="40"/>
        <v>0</v>
      </c>
      <c r="I106" s="203">
        <f t="shared" si="40"/>
        <v>0</v>
      </c>
      <c r="J106" s="203">
        <f t="shared" si="40"/>
        <v>0</v>
      </c>
      <c r="K106" s="249">
        <f t="shared" si="40"/>
        <v>0</v>
      </c>
      <c r="L106" s="250">
        <f t="shared" si="40"/>
        <v>0</v>
      </c>
      <c r="M106" s="249">
        <f t="shared" si="40"/>
        <v>0</v>
      </c>
      <c r="N106" s="251">
        <f t="shared" si="40"/>
        <v>0</v>
      </c>
      <c r="O106" s="209">
        <f t="shared" si="40"/>
        <v>0</v>
      </c>
    </row>
    <row r="107" spans="1:15" s="229" customFormat="1" ht="13.5" customHeight="1" hidden="1" thickBot="1">
      <c r="A107" s="252"/>
      <c r="B107" s="253"/>
      <c r="C107" s="64"/>
      <c r="D107" s="64"/>
      <c r="E107" s="66"/>
      <c r="F107" s="67"/>
      <c r="G107" s="176"/>
      <c r="H107" s="67">
        <f>I107+J107</f>
        <v>0</v>
      </c>
      <c r="I107" s="67"/>
      <c r="J107" s="228">
        <v>0</v>
      </c>
      <c r="K107" s="196">
        <f>L107-H107</f>
        <v>0</v>
      </c>
      <c r="L107" s="71">
        <f>M107+N107</f>
        <v>0</v>
      </c>
      <c r="M107" s="72"/>
      <c r="N107" s="168">
        <v>0</v>
      </c>
      <c r="O107" s="197">
        <f>F107-G107-L107</f>
        <v>0</v>
      </c>
    </row>
    <row r="108" spans="1:15" s="113" customFormat="1" ht="29.25" customHeight="1" thickBot="1">
      <c r="A108" s="254"/>
      <c r="B108" s="110" t="s">
        <v>42</v>
      </c>
      <c r="C108" s="111" t="s">
        <v>43</v>
      </c>
      <c r="D108" s="111"/>
      <c r="E108" s="112"/>
      <c r="F108" s="31">
        <f aca="true" t="shared" si="41" ref="F108:O108">SUBTOTAL(9,F110)</f>
        <v>550000</v>
      </c>
      <c r="G108" s="31">
        <f t="shared" si="41"/>
        <v>450000</v>
      </c>
      <c r="H108" s="31">
        <f t="shared" si="41"/>
        <v>100000</v>
      </c>
      <c r="I108" s="31">
        <f t="shared" si="41"/>
        <v>100000</v>
      </c>
      <c r="J108" s="31">
        <f t="shared" si="41"/>
        <v>0</v>
      </c>
      <c r="K108" s="32">
        <f t="shared" si="41"/>
        <v>0</v>
      </c>
      <c r="L108" s="26">
        <f t="shared" si="41"/>
        <v>100000</v>
      </c>
      <c r="M108" s="32">
        <f t="shared" si="41"/>
        <v>100000</v>
      </c>
      <c r="N108" s="33">
        <f t="shared" si="41"/>
        <v>0</v>
      </c>
      <c r="O108" s="34">
        <f t="shared" si="41"/>
        <v>0</v>
      </c>
    </row>
    <row r="109" spans="1:15" s="123" customFormat="1" ht="29.25" customHeight="1">
      <c r="A109" s="231"/>
      <c r="B109" s="115" t="s">
        <v>126</v>
      </c>
      <c r="C109" s="116" t="s">
        <v>127</v>
      </c>
      <c r="D109" s="116"/>
      <c r="E109" s="117"/>
      <c r="F109" s="118">
        <f>SUBTOTAL(9,F110)</f>
        <v>550000</v>
      </c>
      <c r="G109" s="118">
        <f>SUBTOTAL(9,G110)</f>
        <v>450000</v>
      </c>
      <c r="H109" s="118">
        <f>SUBTOTAL(9,H110)</f>
        <v>100000</v>
      </c>
      <c r="I109" s="118">
        <f aca="true" t="shared" si="42" ref="I109:N109">SUBTOTAL(9,I110)</f>
        <v>100000</v>
      </c>
      <c r="J109" s="118">
        <f t="shared" si="42"/>
        <v>0</v>
      </c>
      <c r="K109" s="118">
        <f t="shared" si="42"/>
        <v>0</v>
      </c>
      <c r="L109" s="266">
        <f t="shared" si="42"/>
        <v>100000</v>
      </c>
      <c r="M109" s="118">
        <f t="shared" si="42"/>
        <v>100000</v>
      </c>
      <c r="N109" s="290">
        <f t="shared" si="42"/>
        <v>0</v>
      </c>
      <c r="O109" s="122">
        <f>SUBTOTAL(9,O110)</f>
        <v>0</v>
      </c>
    </row>
    <row r="110" spans="1:15" s="61" customFormat="1" ht="57" thickBot="1">
      <c r="A110" s="230">
        <v>51</v>
      </c>
      <c r="B110" s="63"/>
      <c r="C110" s="274" t="s">
        <v>143</v>
      </c>
      <c r="D110" s="263" t="s">
        <v>27</v>
      </c>
      <c r="E110" s="77" t="s">
        <v>39</v>
      </c>
      <c r="F110" s="78">
        <v>550000</v>
      </c>
      <c r="G110" s="79">
        <v>450000</v>
      </c>
      <c r="H110" s="78">
        <f>I110+J110</f>
        <v>100000</v>
      </c>
      <c r="I110" s="78">
        <v>100000</v>
      </c>
      <c r="J110" s="80">
        <v>0</v>
      </c>
      <c r="K110" s="275">
        <f>L110-H110</f>
        <v>0</v>
      </c>
      <c r="L110" s="138">
        <f>M110+N110</f>
        <v>100000</v>
      </c>
      <c r="M110" s="139">
        <v>100000</v>
      </c>
      <c r="N110" s="140">
        <v>0</v>
      </c>
      <c r="O110" s="74">
        <f>F110-G110-L110</f>
        <v>0</v>
      </c>
    </row>
    <row r="111" spans="1:15" s="61" customFormat="1" ht="13.5" thickBot="1">
      <c r="A111" s="109"/>
      <c r="B111" s="132" t="s">
        <v>134</v>
      </c>
      <c r="C111" s="111" t="s">
        <v>135</v>
      </c>
      <c r="D111" s="111"/>
      <c r="E111" s="112"/>
      <c r="F111" s="31" t="e">
        <f>SUBTOTAL(9,#REF!)</f>
        <v>#REF!</v>
      </c>
      <c r="G111" s="31" t="e">
        <f>SUBTOTAL(9,#REF!)</f>
        <v>#REF!</v>
      </c>
      <c r="H111" s="31">
        <f aca="true" t="shared" si="43" ref="H111:N111">SUBTOTAL(9,H113)</f>
        <v>0</v>
      </c>
      <c r="I111" s="31">
        <f t="shared" si="43"/>
        <v>0</v>
      </c>
      <c r="J111" s="31">
        <f t="shared" si="43"/>
        <v>0</v>
      </c>
      <c r="K111" s="32">
        <f t="shared" si="43"/>
        <v>1800</v>
      </c>
      <c r="L111" s="26">
        <f t="shared" si="43"/>
        <v>1800</v>
      </c>
      <c r="M111" s="32">
        <f t="shared" si="43"/>
        <v>1800</v>
      </c>
      <c r="N111" s="33">
        <f t="shared" si="43"/>
        <v>0</v>
      </c>
      <c r="O111" s="279"/>
    </row>
    <row r="112" spans="1:15" s="61" customFormat="1" ht="25.5">
      <c r="A112" s="231"/>
      <c r="B112" s="115" t="s">
        <v>110</v>
      </c>
      <c r="C112" s="201" t="s">
        <v>111</v>
      </c>
      <c r="D112" s="201"/>
      <c r="E112" s="202"/>
      <c r="F112" s="203">
        <f>SUBTOTAL(9,F113:F113)</f>
        <v>0</v>
      </c>
      <c r="G112" s="203">
        <f>SUBTOTAL(9,G113:G113)</f>
        <v>0</v>
      </c>
      <c r="H112" s="203">
        <f>SUBTOTAL(9,H113)</f>
        <v>0</v>
      </c>
      <c r="I112" s="203">
        <f aca="true" t="shared" si="44" ref="I112:N112">SUBTOTAL(9,I113)</f>
        <v>0</v>
      </c>
      <c r="J112" s="203">
        <f t="shared" si="44"/>
        <v>0</v>
      </c>
      <c r="K112" s="203">
        <f t="shared" si="44"/>
        <v>1800</v>
      </c>
      <c r="L112" s="268">
        <f t="shared" si="44"/>
        <v>1800</v>
      </c>
      <c r="M112" s="203">
        <f t="shared" si="44"/>
        <v>1800</v>
      </c>
      <c r="N112" s="292">
        <f t="shared" si="44"/>
        <v>0</v>
      </c>
      <c r="O112" s="279"/>
    </row>
    <row r="113" spans="1:15" ht="57" thickBot="1">
      <c r="A113" s="237">
        <v>52</v>
      </c>
      <c r="B113" s="280"/>
      <c r="C113" s="83" t="s">
        <v>117</v>
      </c>
      <c r="D113" s="294" t="s">
        <v>118</v>
      </c>
      <c r="E113" s="276"/>
      <c r="F113" s="277"/>
      <c r="G113" s="278"/>
      <c r="H113" s="86">
        <f>I113+J113</f>
        <v>0</v>
      </c>
      <c r="I113" s="86">
        <v>0</v>
      </c>
      <c r="J113" s="88">
        <v>0</v>
      </c>
      <c r="K113" s="255">
        <f>L113-H113</f>
        <v>1800</v>
      </c>
      <c r="L113" s="166">
        <f>M113+N113</f>
        <v>1800</v>
      </c>
      <c r="M113" s="167">
        <v>1800</v>
      </c>
      <c r="N113" s="168">
        <v>0</v>
      </c>
      <c r="O113" s="259"/>
    </row>
    <row r="114" spans="1:15" s="7" customFormat="1" ht="40.5" customHeight="1">
      <c r="A114" s="507" t="s">
        <v>123</v>
      </c>
      <c r="B114" s="507"/>
      <c r="C114" s="507"/>
      <c r="D114" s="507"/>
      <c r="E114" s="507"/>
      <c r="F114" s="507"/>
      <c r="G114" s="507"/>
      <c r="H114" s="507"/>
      <c r="I114" s="507"/>
      <c r="J114" s="507"/>
      <c r="K114" s="507"/>
      <c r="L114" s="507"/>
      <c r="M114" s="507"/>
      <c r="N114" s="507"/>
      <c r="O114" s="507"/>
    </row>
    <row r="115" spans="1:25" s="7" customFormat="1" ht="45.75" customHeight="1">
      <c r="A115" s="8"/>
      <c r="B115" s="8"/>
      <c r="C115" s="8"/>
      <c r="D115" s="8"/>
      <c r="E115" s="8"/>
      <c r="F115" s="8"/>
      <c r="G115" s="8"/>
      <c r="H115" s="260"/>
      <c r="J115" s="532"/>
      <c r="K115" s="532"/>
      <c r="L115" s="532"/>
      <c r="M115" s="532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496"/>
      <c r="Y115" s="496"/>
    </row>
    <row r="116" spans="7:15" ht="12.75">
      <c r="G116" s="257"/>
      <c r="K116" s="258"/>
      <c r="O116" s="259"/>
    </row>
    <row r="117" spans="7:15" ht="12.75">
      <c r="G117" s="257"/>
      <c r="K117" s="258"/>
      <c r="O117" s="259"/>
    </row>
    <row r="118" spans="7:15" ht="12.75">
      <c r="G118" s="257"/>
      <c r="K118" s="258"/>
      <c r="O118" s="259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1" ht="12.75">
      <c r="G199" s="257"/>
      <c r="K199" s="258"/>
    </row>
    <row r="200" spans="7:11" ht="12.75">
      <c r="G200" s="257"/>
      <c r="K200" s="258"/>
    </row>
    <row r="201" spans="7:11" ht="12.75">
      <c r="G201" s="257"/>
      <c r="K201" s="258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ht="12.75">
      <c r="G216" s="257"/>
    </row>
    <row r="217" ht="12.75">
      <c r="G217" s="257"/>
    </row>
    <row r="218" ht="12.75">
      <c r="G218" s="257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</sheetData>
  <sheetProtection/>
  <mergeCells count="27">
    <mergeCell ref="L2:N2"/>
    <mergeCell ref="A104:C104"/>
    <mergeCell ref="A114:O114"/>
    <mergeCell ref="J115:M115"/>
    <mergeCell ref="N115:Y115"/>
    <mergeCell ref="A9:E9"/>
    <mergeCell ref="A10:C10"/>
    <mergeCell ref="A11:C11"/>
    <mergeCell ref="A79:C79"/>
    <mergeCell ref="L5:N5"/>
    <mergeCell ref="A3:N3"/>
    <mergeCell ref="I4:J4"/>
    <mergeCell ref="K4:N4"/>
    <mergeCell ref="O5:O7"/>
    <mergeCell ref="H6:H7"/>
    <mergeCell ref="I6:J6"/>
    <mergeCell ref="L6:L7"/>
    <mergeCell ref="M6:N6"/>
    <mergeCell ref="F5:F7"/>
    <mergeCell ref="G5:G7"/>
    <mergeCell ref="O4:AB4"/>
    <mergeCell ref="A5:A7"/>
    <mergeCell ref="B5:B7"/>
    <mergeCell ref="C5:C7"/>
    <mergeCell ref="D5:D7"/>
    <mergeCell ref="H5:J5"/>
    <mergeCell ref="K5:K7"/>
  </mergeCells>
  <printOptions/>
  <pageMargins left="0.75" right="0.75" top="1" bottom="1" header="0.5" footer="0.5"/>
  <pageSetup fitToHeight="8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4" manualBreakCount="4">
    <brk id="17" max="14" man="1"/>
    <brk id="48" max="14" man="1"/>
    <brk id="61" max="14" man="1"/>
    <brk id="8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4"/>
  <sheetViews>
    <sheetView view="pageBreakPreview" zoomScaleSheetLayoutView="100" zoomScalePageLayoutView="0" workbookViewId="0" topLeftCell="D1">
      <selection activeCell="P3" sqref="P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528" t="s">
        <v>159</v>
      </c>
      <c r="M2" s="528"/>
      <c r="N2" s="528"/>
    </row>
    <row r="3" spans="1:15" s="7" customFormat="1" ht="40.5" customHeight="1">
      <c r="A3" s="507" t="s">
        <v>0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509" t="s">
        <v>1</v>
      </c>
      <c r="J4" s="509"/>
      <c r="K4" s="510"/>
      <c r="L4" s="511"/>
      <c r="M4" s="511"/>
      <c r="N4" s="511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</row>
    <row r="5" spans="1:15" s="10" customFormat="1" ht="24.75" customHeight="1">
      <c r="A5" s="497" t="s">
        <v>2</v>
      </c>
      <c r="B5" s="500" t="s">
        <v>3</v>
      </c>
      <c r="C5" s="502" t="s">
        <v>4</v>
      </c>
      <c r="D5" s="504" t="s">
        <v>5</v>
      </c>
      <c r="E5" s="9" t="s">
        <v>6</v>
      </c>
      <c r="F5" s="516" t="s">
        <v>7</v>
      </c>
      <c r="G5" s="519" t="s">
        <v>8</v>
      </c>
      <c r="H5" s="522" t="s">
        <v>9</v>
      </c>
      <c r="I5" s="523"/>
      <c r="J5" s="524"/>
      <c r="K5" s="525" t="s">
        <v>10</v>
      </c>
      <c r="L5" s="522" t="s">
        <v>129</v>
      </c>
      <c r="M5" s="523"/>
      <c r="N5" s="542"/>
      <c r="O5" s="493" t="s">
        <v>11</v>
      </c>
    </row>
    <row r="6" spans="1:15" s="10" customFormat="1" ht="16.5" customHeight="1">
      <c r="A6" s="498"/>
      <c r="B6" s="501"/>
      <c r="C6" s="503"/>
      <c r="D6" s="505"/>
      <c r="E6" s="11" t="s">
        <v>12</v>
      </c>
      <c r="F6" s="517"/>
      <c r="G6" s="520"/>
      <c r="H6" s="490" t="s">
        <v>13</v>
      </c>
      <c r="I6" s="492" t="s">
        <v>14</v>
      </c>
      <c r="J6" s="512"/>
      <c r="K6" s="526"/>
      <c r="L6" s="513" t="s">
        <v>13</v>
      </c>
      <c r="M6" s="492" t="s">
        <v>14</v>
      </c>
      <c r="N6" s="515"/>
      <c r="O6" s="494"/>
    </row>
    <row r="7" spans="1:15" s="10" customFormat="1" ht="40.5" customHeight="1" thickBot="1">
      <c r="A7" s="499"/>
      <c r="B7" s="501"/>
      <c r="C7" s="503"/>
      <c r="D7" s="506"/>
      <c r="E7" s="12" t="s">
        <v>15</v>
      </c>
      <c r="F7" s="518"/>
      <c r="G7" s="521"/>
      <c r="H7" s="491"/>
      <c r="I7" s="13" t="s">
        <v>16</v>
      </c>
      <c r="J7" s="13" t="s">
        <v>17</v>
      </c>
      <c r="K7" s="527"/>
      <c r="L7" s="514"/>
      <c r="M7" s="13" t="s">
        <v>16</v>
      </c>
      <c r="N7" s="14" t="s">
        <v>18</v>
      </c>
      <c r="O7" s="495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533" t="s">
        <v>19</v>
      </c>
      <c r="B9" s="534"/>
      <c r="C9" s="534"/>
      <c r="D9" s="534"/>
      <c r="E9" s="535"/>
      <c r="F9" s="25">
        <f>SUBTOTAL(9,F15:F113)</f>
        <v>73732941.92</v>
      </c>
      <c r="G9" s="25">
        <f>SUBTOTAL(9,G15:G113)</f>
        <v>24686685.860000003</v>
      </c>
      <c r="H9" s="25">
        <f aca="true" t="shared" si="0" ref="H9:N9">SUBTOTAL(9,H15:H116)</f>
        <v>30307256</v>
      </c>
      <c r="I9" s="25">
        <f t="shared" si="0"/>
        <v>29410342.7</v>
      </c>
      <c r="J9" s="25">
        <f t="shared" si="0"/>
        <v>896913.3</v>
      </c>
      <c r="K9" s="25">
        <f t="shared" si="0"/>
        <v>91680</v>
      </c>
      <c r="L9" s="25">
        <f t="shared" si="0"/>
        <v>30398936</v>
      </c>
      <c r="M9" s="25">
        <f t="shared" si="0"/>
        <v>27996023</v>
      </c>
      <c r="N9" s="287">
        <f t="shared" si="0"/>
        <v>2402913</v>
      </c>
      <c r="O9" s="27" t="e">
        <f>SUBTOTAL(9,O15:O113)</f>
        <v>#REF!</v>
      </c>
    </row>
    <row r="10" spans="1:15" s="35" customFormat="1" ht="28.5" customHeight="1" thickBot="1">
      <c r="A10" s="536" t="s">
        <v>20</v>
      </c>
      <c r="B10" s="537"/>
      <c r="C10" s="538"/>
      <c r="D10" s="29"/>
      <c r="E10" s="30"/>
      <c r="F10" s="31">
        <f aca="true" t="shared" si="1" ref="F10:N10">SUBTOTAL(9,F15:F106)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89880</v>
      </c>
      <c r="L10" s="26">
        <f t="shared" si="1"/>
        <v>30297136</v>
      </c>
      <c r="M10" s="32">
        <f t="shared" si="1"/>
        <v>27894223</v>
      </c>
      <c r="N10" s="33">
        <f t="shared" si="1"/>
        <v>2402913</v>
      </c>
      <c r="O10" s="34" t="e">
        <f>SUBTOTAL(9,O15:O102)</f>
        <v>#REF!</v>
      </c>
    </row>
    <row r="11" spans="1:15" s="35" customFormat="1" ht="28.5" customHeight="1" thickBot="1">
      <c r="A11" s="539" t="s">
        <v>21</v>
      </c>
      <c r="B11" s="540"/>
      <c r="C11" s="541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-30000</v>
      </c>
      <c r="L11" s="39">
        <f t="shared" si="2"/>
        <v>19792256</v>
      </c>
      <c r="M11" s="39">
        <f t="shared" si="2"/>
        <v>17389343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5332826</v>
      </c>
      <c r="I12" s="31">
        <f t="shared" si="3"/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SUBTOTAL(9,O14:O118)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5332826</v>
      </c>
      <c r="I13" s="31">
        <f t="shared" si="4"/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SUBTOTAL(9,O14:O118)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SUBTOTAL(9,O15:O118)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SUBTOTAL(9,O19:O118)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 t="shared" si="8"/>
        <v>30000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0</v>
      </c>
      <c r="I27" s="67">
        <v>0</v>
      </c>
      <c r="J27" s="69">
        <v>0</v>
      </c>
      <c r="K27" s="262">
        <f t="shared" si="8"/>
        <v>15000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SUBTOTAL(9,H30:H48)</f>
        <v>4365000</v>
      </c>
      <c r="I28" s="31">
        <f t="shared" si="10"/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SUBTOTAL(9,H30:H48)</f>
        <v>4365000</v>
      </c>
      <c r="I29" s="118">
        <f t="shared" si="11"/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8">I30+J30</f>
        <v>90000</v>
      </c>
      <c r="I30" s="67">
        <v>90000</v>
      </c>
      <c r="J30" s="69">
        <v>0</v>
      </c>
      <c r="K30" s="236">
        <f aca="true" t="shared" si="13" ref="K30:K48">L30-H30</f>
        <v>0</v>
      </c>
      <c r="L30" s="71">
        <f aca="true" t="shared" si="14" ref="L30:L48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0</v>
      </c>
      <c r="I44" s="67">
        <v>0</v>
      </c>
      <c r="J44" s="69">
        <v>0</v>
      </c>
      <c r="K44" s="70">
        <f t="shared" si="13"/>
        <v>50000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0</v>
      </c>
      <c r="I45" s="67">
        <v>0</v>
      </c>
      <c r="J45" s="69">
        <v>0</v>
      </c>
      <c r="K45" s="70">
        <f t="shared" si="13"/>
        <v>30000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0</v>
      </c>
      <c r="I46" s="67">
        <v>0</v>
      </c>
      <c r="J46" s="69">
        <v>0</v>
      </c>
      <c r="K46" s="70">
        <f t="shared" si="13"/>
        <v>30000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0</v>
      </c>
      <c r="I47" s="67">
        <v>0</v>
      </c>
      <c r="J47" s="69">
        <v>0</v>
      </c>
      <c r="K47" s="70">
        <f t="shared" si="13"/>
        <v>50000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32</v>
      </c>
      <c r="B48" s="126"/>
      <c r="C48" s="127" t="s">
        <v>141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20000</v>
      </c>
      <c r="L48" s="71">
        <f t="shared" si="14"/>
        <v>20000</v>
      </c>
      <c r="M48" s="72">
        <v>20000</v>
      </c>
      <c r="N48" s="73">
        <v>0</v>
      </c>
      <c r="O48" s="129"/>
    </row>
    <row r="49" spans="1:15" s="113" customFormat="1" ht="27" customHeight="1" thickBot="1">
      <c r="A49" s="131"/>
      <c r="B49" s="132" t="s">
        <v>60</v>
      </c>
      <c r="C49" s="111" t="s">
        <v>61</v>
      </c>
      <c r="D49" s="111"/>
      <c r="E49" s="112"/>
      <c r="F49" s="31">
        <f aca="true" t="shared" si="15" ref="F49:N49">SUBTOTAL(9,F51:F52)</f>
        <v>2718000</v>
      </c>
      <c r="G49" s="31">
        <f t="shared" si="15"/>
        <v>118000</v>
      </c>
      <c r="H49" s="31">
        <f t="shared" si="15"/>
        <v>600000</v>
      </c>
      <c r="I49" s="31">
        <f t="shared" si="15"/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 aca="true" t="shared" si="16" ref="F50:N50">SUBTOTAL(9,F51:F52)</f>
        <v>2718000</v>
      </c>
      <c r="G50" s="135">
        <f t="shared" si="16"/>
        <v>118000</v>
      </c>
      <c r="H50" s="135">
        <f t="shared" si="16"/>
        <v>600000</v>
      </c>
      <c r="I50" s="135">
        <f t="shared" si="16"/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0.75" customHeight="1">
      <c r="A51" s="62">
        <v>33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34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0</v>
      </c>
      <c r="L53" s="152">
        <f t="shared" si="17"/>
        <v>0</v>
      </c>
      <c r="M53" s="153">
        <f t="shared" si="17"/>
        <v>0</v>
      </c>
      <c r="N53" s="154">
        <f t="shared" si="17"/>
        <v>0</v>
      </c>
      <c r="O53" s="155"/>
    </row>
    <row r="54" spans="1:15" s="142" customFormat="1" ht="12.75" hidden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0</v>
      </c>
      <c r="L54" s="161">
        <f t="shared" si="18"/>
        <v>0</v>
      </c>
      <c r="M54" s="160">
        <f t="shared" si="18"/>
        <v>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0</v>
      </c>
      <c r="L55" s="166">
        <f>M55+N55</f>
        <v>0</v>
      </c>
      <c r="M55" s="167"/>
      <c r="N55" s="168">
        <v>0</v>
      </c>
      <c r="O55" s="155"/>
    </row>
    <row r="56" spans="1:15" s="113" customFormat="1" ht="22.5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5.25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35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25.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6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36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1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4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 aca="true" t="shared" si="20" ref="H63:N63">SUBTOTAL(9,H64:H67)</f>
        <v>5784430</v>
      </c>
      <c r="I63" s="135">
        <f t="shared" si="20"/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37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38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39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40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41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42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43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27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44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45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48.75" customHeight="1" thickBot="1">
      <c r="A78" s="62">
        <v>46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539" t="s">
        <v>105</v>
      </c>
      <c r="B79" s="540"/>
      <c r="C79" s="541"/>
      <c r="D79" s="36"/>
      <c r="E79" s="37"/>
      <c r="F79" s="38">
        <f aca="true" t="shared" si="24" ref="F79:N79">SUBTOTAL(9,F82:F106)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119880</v>
      </c>
      <c r="L79" s="39">
        <f t="shared" si="24"/>
        <v>10504880</v>
      </c>
      <c r="M79" s="39">
        <f t="shared" si="24"/>
        <v>10504880</v>
      </c>
      <c r="N79" s="40">
        <f t="shared" si="24"/>
        <v>0</v>
      </c>
      <c r="O79" s="193">
        <f>SUBTOTAL(9,O82:O102)</f>
        <v>-100000</v>
      </c>
    </row>
    <row r="80" spans="1:15" s="113" customFormat="1" ht="21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18" customHeight="1">
      <c r="A82" s="194">
        <v>47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4" customHeight="1">
      <c r="A84" s="204">
        <v>48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17.25" customHeight="1" thickBot="1">
      <c r="A85" s="204">
        <v>49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1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1" customHeight="1">
      <c r="A87" s="134"/>
      <c r="B87" s="115" t="s">
        <v>82</v>
      </c>
      <c r="C87" s="116" t="s">
        <v>83</v>
      </c>
      <c r="D87" s="116"/>
      <c r="E87" s="117"/>
      <c r="F87" s="135">
        <f aca="true" t="shared" si="29" ref="F87:N87">SUBTOTAL(9,F88:F88)</f>
        <v>300000</v>
      </c>
      <c r="G87" s="135">
        <f t="shared" si="29"/>
        <v>0</v>
      </c>
      <c r="H87" s="135">
        <f t="shared" si="29"/>
        <v>300000</v>
      </c>
      <c r="I87" s="135">
        <f t="shared" si="29"/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SUBTOTAL(9,O88:O93)</f>
        <v>-100000</v>
      </c>
    </row>
    <row r="88" spans="1:15" s="61" customFormat="1" ht="18.75" customHeight="1" thickBot="1">
      <c r="A88" s="62">
        <v>50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18.75" customHeight="1" thickBot="1">
      <c r="A89" s="109"/>
      <c r="B89" s="132" t="s">
        <v>150</v>
      </c>
      <c r="C89" s="111" t="s">
        <v>151</v>
      </c>
      <c r="D89" s="111"/>
      <c r="E89" s="112"/>
      <c r="F89" s="31"/>
      <c r="G89" s="31"/>
      <c r="H89" s="31">
        <f aca="true" t="shared" si="30" ref="H89:N89">SUBTOTAL(9,H91)</f>
        <v>0</v>
      </c>
      <c r="I89" s="31">
        <f t="shared" si="30"/>
        <v>0</v>
      </c>
      <c r="J89" s="31">
        <f t="shared" si="30"/>
        <v>0</v>
      </c>
      <c r="K89" s="32">
        <f t="shared" si="30"/>
        <v>4880</v>
      </c>
      <c r="L89" s="26">
        <f t="shared" si="30"/>
        <v>4880</v>
      </c>
      <c r="M89" s="32">
        <f t="shared" si="30"/>
        <v>4880</v>
      </c>
      <c r="N89" s="33">
        <f t="shared" si="30"/>
        <v>0</v>
      </c>
      <c r="O89" s="34"/>
    </row>
    <row r="90" spans="1:15" s="123" customFormat="1" ht="18.75" customHeight="1" thickBot="1">
      <c r="A90" s="210"/>
      <c r="B90" s="211" t="s">
        <v>153</v>
      </c>
      <c r="C90" s="212" t="s">
        <v>152</v>
      </c>
      <c r="D90" s="212"/>
      <c r="E90" s="30"/>
      <c r="F90" s="31"/>
      <c r="G90" s="31"/>
      <c r="H90" s="302">
        <f>SUBTOTAL(9,H91)</f>
        <v>0</v>
      </c>
      <c r="I90" s="302">
        <f aca="true" t="shared" si="31" ref="I90:N90">SUBTOTAL(9,I91)</f>
        <v>0</v>
      </c>
      <c r="J90" s="302">
        <f t="shared" si="31"/>
        <v>0</v>
      </c>
      <c r="K90" s="302">
        <f t="shared" si="31"/>
        <v>4880</v>
      </c>
      <c r="L90" s="304">
        <f t="shared" si="31"/>
        <v>4880</v>
      </c>
      <c r="M90" s="302">
        <f t="shared" si="31"/>
        <v>4880</v>
      </c>
      <c r="N90" s="303">
        <f t="shared" si="31"/>
        <v>0</v>
      </c>
      <c r="O90" s="122"/>
    </row>
    <row r="91" spans="1:15" s="61" customFormat="1" ht="18.75" customHeight="1" thickBot="1">
      <c r="A91" s="156">
        <v>51</v>
      </c>
      <c r="B91" s="181"/>
      <c r="C91" s="295" t="s">
        <v>154</v>
      </c>
      <c r="D91" s="296" t="s">
        <v>155</v>
      </c>
      <c r="E91" s="159"/>
      <c r="F91" s="297"/>
      <c r="G91" s="264"/>
      <c r="H91" s="185">
        <f>I91+J91</f>
        <v>0</v>
      </c>
      <c r="I91" s="185">
        <v>0</v>
      </c>
      <c r="J91" s="299">
        <v>0</v>
      </c>
      <c r="K91" s="300">
        <f>L91-H91</f>
        <v>4880</v>
      </c>
      <c r="L91" s="269">
        <f>M91+N91</f>
        <v>4880</v>
      </c>
      <c r="M91" s="270">
        <v>4880</v>
      </c>
      <c r="N91" s="301">
        <v>0</v>
      </c>
      <c r="O91" s="298"/>
    </row>
    <row r="92" spans="1:15" s="113" customFormat="1" ht="27.75" customHeight="1" thickBot="1">
      <c r="A92" s="109"/>
      <c r="B92" s="132" t="s">
        <v>91</v>
      </c>
      <c r="C92" s="111" t="s">
        <v>92</v>
      </c>
      <c r="D92" s="111"/>
      <c r="E92" s="112"/>
      <c r="F92" s="31">
        <f aca="true" t="shared" si="32" ref="F92:O92">SUBTOTAL(9,F94)</f>
        <v>7000000</v>
      </c>
      <c r="G92" s="31">
        <f t="shared" si="32"/>
        <v>0</v>
      </c>
      <c r="H92" s="31">
        <f t="shared" si="32"/>
        <v>7000000</v>
      </c>
      <c r="I92" s="31">
        <f t="shared" si="32"/>
        <v>7000000</v>
      </c>
      <c r="J92" s="31">
        <f t="shared" si="32"/>
        <v>0</v>
      </c>
      <c r="K92" s="32">
        <f t="shared" si="32"/>
        <v>0</v>
      </c>
      <c r="L92" s="26">
        <f t="shared" si="32"/>
        <v>7000000</v>
      </c>
      <c r="M92" s="32">
        <f t="shared" si="32"/>
        <v>7000000</v>
      </c>
      <c r="N92" s="33">
        <f t="shared" si="32"/>
        <v>0</v>
      </c>
      <c r="O92" s="34">
        <f t="shared" si="32"/>
        <v>0</v>
      </c>
    </row>
    <row r="93" spans="1:15" s="123" customFormat="1" ht="30.75" customHeight="1" thickBot="1">
      <c r="A93" s="210"/>
      <c r="B93" s="211" t="s">
        <v>115</v>
      </c>
      <c r="C93" s="212" t="s">
        <v>116</v>
      </c>
      <c r="D93" s="212"/>
      <c r="E93" s="30"/>
      <c r="F93" s="31">
        <f aca="true" t="shared" si="33" ref="F93:O93">SUBTOTAL(9,F94)</f>
        <v>7000000</v>
      </c>
      <c r="G93" s="31">
        <f t="shared" si="33"/>
        <v>0</v>
      </c>
      <c r="H93" s="31">
        <f t="shared" si="33"/>
        <v>7000000</v>
      </c>
      <c r="I93" s="31">
        <f t="shared" si="33"/>
        <v>7000000</v>
      </c>
      <c r="J93" s="31">
        <f t="shared" si="33"/>
        <v>0</v>
      </c>
      <c r="K93" s="32">
        <f t="shared" si="33"/>
        <v>0</v>
      </c>
      <c r="L93" s="26">
        <f t="shared" si="33"/>
        <v>7000000</v>
      </c>
      <c r="M93" s="32">
        <f t="shared" si="33"/>
        <v>7000000</v>
      </c>
      <c r="N93" s="33">
        <f t="shared" si="33"/>
        <v>0</v>
      </c>
      <c r="O93" s="122">
        <f t="shared" si="33"/>
        <v>0</v>
      </c>
    </row>
    <row r="94" spans="1:15" s="198" customFormat="1" ht="51.75" customHeight="1" thickBot="1">
      <c r="A94" s="213">
        <v>52</v>
      </c>
      <c r="B94" s="214"/>
      <c r="C94" s="103" t="s">
        <v>117</v>
      </c>
      <c r="D94" s="104" t="s">
        <v>118</v>
      </c>
      <c r="E94" s="105" t="s">
        <v>28</v>
      </c>
      <c r="F94" s="106">
        <v>7000000</v>
      </c>
      <c r="G94" s="107">
        <v>0</v>
      </c>
      <c r="H94" s="106">
        <f>I94+J94</f>
        <v>7000000</v>
      </c>
      <c r="I94" s="106">
        <v>7000000</v>
      </c>
      <c r="J94" s="108">
        <v>0</v>
      </c>
      <c r="K94" s="272">
        <f>L94-H94</f>
        <v>0</v>
      </c>
      <c r="L94" s="269">
        <f>SUM(M94:N94)</f>
        <v>7000000</v>
      </c>
      <c r="M94" s="270">
        <v>7000000</v>
      </c>
      <c r="N94" s="273">
        <v>0</v>
      </c>
      <c r="O94" s="197"/>
    </row>
    <row r="95" spans="1:15" s="174" customFormat="1" ht="27.75" customHeight="1" hidden="1" thickBot="1">
      <c r="A95" s="215"/>
      <c r="B95" s="216" t="s">
        <v>80</v>
      </c>
      <c r="C95" s="217" t="s">
        <v>81</v>
      </c>
      <c r="D95" s="217"/>
      <c r="E95" s="218"/>
      <c r="F95" s="219">
        <f aca="true" t="shared" si="34" ref="F95:O95">SUBTOTAL(9,F97:F102)</f>
        <v>0</v>
      </c>
      <c r="G95" s="219">
        <f t="shared" si="34"/>
        <v>0</v>
      </c>
      <c r="H95" s="219">
        <f t="shared" si="34"/>
        <v>0</v>
      </c>
      <c r="I95" s="219">
        <f t="shared" si="34"/>
        <v>0</v>
      </c>
      <c r="J95" s="219">
        <f t="shared" si="34"/>
        <v>0</v>
      </c>
      <c r="K95" s="32">
        <f t="shared" si="34"/>
        <v>0</v>
      </c>
      <c r="L95" s="26">
        <f t="shared" si="34"/>
        <v>0</v>
      </c>
      <c r="M95" s="32">
        <f t="shared" si="34"/>
        <v>0</v>
      </c>
      <c r="N95" s="33">
        <f t="shared" si="34"/>
        <v>0</v>
      </c>
      <c r="O95" s="220">
        <f t="shared" si="34"/>
        <v>0</v>
      </c>
    </row>
    <row r="96" spans="1:15" s="123" customFormat="1" ht="29.25" customHeight="1" hidden="1">
      <c r="A96" s="221"/>
      <c r="B96" s="222" t="s">
        <v>82</v>
      </c>
      <c r="C96" s="223" t="s">
        <v>83</v>
      </c>
      <c r="D96" s="223"/>
      <c r="E96" s="224"/>
      <c r="F96" s="225">
        <f aca="true" t="shared" si="35" ref="F96:O96">SUBTOTAL(9,F97:F98)</f>
        <v>0</v>
      </c>
      <c r="G96" s="225">
        <f t="shared" si="35"/>
        <v>0</v>
      </c>
      <c r="H96" s="225">
        <f t="shared" si="35"/>
        <v>0</v>
      </c>
      <c r="I96" s="225">
        <f t="shared" si="35"/>
        <v>0</v>
      </c>
      <c r="J96" s="225">
        <f t="shared" si="35"/>
        <v>0</v>
      </c>
      <c r="K96" s="177">
        <f t="shared" si="35"/>
        <v>0</v>
      </c>
      <c r="L96" s="178">
        <f t="shared" si="35"/>
        <v>0</v>
      </c>
      <c r="M96" s="177">
        <f t="shared" si="35"/>
        <v>0</v>
      </c>
      <c r="N96" s="179">
        <f t="shared" si="35"/>
        <v>0</v>
      </c>
      <c r="O96" s="226">
        <f t="shared" si="35"/>
        <v>0</v>
      </c>
    </row>
    <row r="97" spans="1:15" s="229" customFormat="1" ht="22.5" customHeight="1" hidden="1">
      <c r="A97" s="227">
        <v>51</v>
      </c>
      <c r="B97" s="125"/>
      <c r="C97" s="64" t="s">
        <v>119</v>
      </c>
      <c r="D97" s="64"/>
      <c r="E97" s="66"/>
      <c r="F97" s="67"/>
      <c r="G97" s="68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229" customFormat="1" ht="23.25" customHeight="1" hidden="1" thickBot="1">
      <c r="A98" s="230">
        <v>52</v>
      </c>
      <c r="B98" s="169"/>
      <c r="C98" s="64" t="s">
        <v>119</v>
      </c>
      <c r="D98" s="64"/>
      <c r="E98" s="66"/>
      <c r="F98" s="67"/>
      <c r="G98" s="176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123" customFormat="1" ht="29.25" customHeight="1" hidden="1">
      <c r="A99" s="231"/>
      <c r="B99" s="115" t="s">
        <v>120</v>
      </c>
      <c r="C99" s="116" t="s">
        <v>121</v>
      </c>
      <c r="D99" s="116"/>
      <c r="E99" s="117"/>
      <c r="F99" s="118">
        <f aca="true" t="shared" si="36" ref="F99:O99">SUBTOTAL(9,F100)</f>
        <v>0</v>
      </c>
      <c r="G99" s="118">
        <f t="shared" si="36"/>
        <v>0</v>
      </c>
      <c r="H99" s="118">
        <f t="shared" si="36"/>
        <v>0</v>
      </c>
      <c r="I99" s="118">
        <f t="shared" si="36"/>
        <v>0</v>
      </c>
      <c r="J99" s="118">
        <f t="shared" si="36"/>
        <v>0</v>
      </c>
      <c r="K99" s="119">
        <f t="shared" si="36"/>
        <v>0</v>
      </c>
      <c r="L99" s="120">
        <f t="shared" si="36"/>
        <v>0</v>
      </c>
      <c r="M99" s="119">
        <f t="shared" si="36"/>
        <v>0</v>
      </c>
      <c r="N99" s="121">
        <f t="shared" si="36"/>
        <v>0</v>
      </c>
      <c r="O99" s="122">
        <f t="shared" si="36"/>
        <v>0</v>
      </c>
    </row>
    <row r="100" spans="1:15" s="229" customFormat="1" ht="12.75" customHeight="1" hidden="1">
      <c r="A100" s="230">
        <v>53</v>
      </c>
      <c r="B100" s="169"/>
      <c r="C100" s="232" t="s">
        <v>122</v>
      </c>
      <c r="D100" s="232"/>
      <c r="E100" s="66"/>
      <c r="F100" s="67"/>
      <c r="G100" s="176"/>
      <c r="H100" s="67">
        <f>I100+J100</f>
        <v>0</v>
      </c>
      <c r="I100" s="67"/>
      <c r="J100" s="228"/>
      <c r="K100" s="196"/>
      <c r="L100" s="71"/>
      <c r="M100" s="72"/>
      <c r="N100" s="73"/>
      <c r="O100" s="197"/>
    </row>
    <row r="101" spans="1:15" s="123" customFormat="1" ht="29.25" customHeight="1" hidden="1">
      <c r="A101" s="221"/>
      <c r="B101" s="222" t="s">
        <v>87</v>
      </c>
      <c r="C101" s="223" t="s">
        <v>88</v>
      </c>
      <c r="D101" s="223"/>
      <c r="E101" s="224" t="s">
        <v>123</v>
      </c>
      <c r="F101" s="225">
        <f aca="true" t="shared" si="37" ref="F101:O101">SUBTOTAL(9,F102:F102)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77">
        <f t="shared" si="37"/>
        <v>0</v>
      </c>
      <c r="L101" s="178">
        <f t="shared" si="37"/>
        <v>0</v>
      </c>
      <c r="M101" s="177">
        <f t="shared" si="37"/>
        <v>0</v>
      </c>
      <c r="N101" s="179">
        <f t="shared" si="37"/>
        <v>0</v>
      </c>
      <c r="O101" s="226">
        <f t="shared" si="37"/>
        <v>0</v>
      </c>
    </row>
    <row r="102" spans="1:15" s="229" customFormat="1" ht="13.5" customHeight="1" hidden="1" thickBot="1">
      <c r="A102" s="230"/>
      <c r="B102" s="169"/>
      <c r="C102" s="76"/>
      <c r="D102" s="76"/>
      <c r="E102" s="77"/>
      <c r="F102" s="78"/>
      <c r="G102" s="79"/>
      <c r="H102" s="78">
        <f>SUM(I102:J102)</f>
        <v>0</v>
      </c>
      <c r="I102" s="78"/>
      <c r="J102" s="233">
        <v>0</v>
      </c>
      <c r="K102" s="234">
        <f>L102-H102</f>
        <v>0</v>
      </c>
      <c r="L102" s="138">
        <f>SUM(M102:N102)</f>
        <v>0</v>
      </c>
      <c r="M102" s="139"/>
      <c r="N102" s="168">
        <v>0</v>
      </c>
      <c r="O102" s="197"/>
    </row>
    <row r="103" spans="1:15" s="174" customFormat="1" ht="27.75" customHeight="1" hidden="1" thickBot="1">
      <c r="A103" s="235"/>
      <c r="B103" s="132" t="s">
        <v>97</v>
      </c>
      <c r="C103" s="111" t="s">
        <v>98</v>
      </c>
      <c r="D103" s="111"/>
      <c r="E103" s="112"/>
      <c r="F103" s="31">
        <f aca="true" t="shared" si="38" ref="F103:N103">SUBTOTAL(9,F105:F106)</f>
        <v>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1">
        <f t="shared" si="38"/>
        <v>0</v>
      </c>
      <c r="K103" s="31">
        <f t="shared" si="38"/>
        <v>0</v>
      </c>
      <c r="L103" s="31">
        <f t="shared" si="38"/>
        <v>0</v>
      </c>
      <c r="M103" s="31">
        <f t="shared" si="38"/>
        <v>0</v>
      </c>
      <c r="N103" s="288">
        <f t="shared" si="38"/>
        <v>0</v>
      </c>
      <c r="O103" s="220"/>
    </row>
    <row r="104" spans="1:15" s="123" customFormat="1" ht="29.25" customHeight="1" hidden="1">
      <c r="A104" s="231"/>
      <c r="B104" s="115" t="s">
        <v>99</v>
      </c>
      <c r="C104" s="116" t="s">
        <v>100</v>
      </c>
      <c r="D104" s="116"/>
      <c r="E104" s="117"/>
      <c r="F104" s="225">
        <f aca="true" t="shared" si="39" ref="F104:N104">SUBTOTAL(9,F105:F106)</f>
        <v>0</v>
      </c>
      <c r="G104" s="225">
        <f t="shared" si="39"/>
        <v>0</v>
      </c>
      <c r="H104" s="225">
        <f t="shared" si="39"/>
        <v>0</v>
      </c>
      <c r="I104" s="225">
        <f t="shared" si="39"/>
        <v>0</v>
      </c>
      <c r="J104" s="225">
        <f t="shared" si="39"/>
        <v>0</v>
      </c>
      <c r="K104" s="119">
        <f t="shared" si="39"/>
        <v>0</v>
      </c>
      <c r="L104" s="120">
        <f t="shared" si="39"/>
        <v>0</v>
      </c>
      <c r="M104" s="119">
        <f t="shared" si="39"/>
        <v>0</v>
      </c>
      <c r="N104" s="121">
        <f t="shared" si="39"/>
        <v>0</v>
      </c>
      <c r="O104" s="122"/>
    </row>
    <row r="105" spans="1:15" s="61" customFormat="1" ht="12.75" customHeight="1" hidden="1">
      <c r="A105" s="227">
        <v>54</v>
      </c>
      <c r="B105" s="124"/>
      <c r="C105" s="127"/>
      <c r="D105" s="127"/>
      <c r="E105" s="66"/>
      <c r="F105" s="67"/>
      <c r="G105" s="68"/>
      <c r="H105" s="67">
        <f>I105+J105</f>
        <v>0</v>
      </c>
      <c r="I105" s="67"/>
      <c r="J105" s="69">
        <v>0</v>
      </c>
      <c r="K105" s="236">
        <f>L105-H105</f>
        <v>0</v>
      </c>
      <c r="L105" s="71">
        <f>M105+N105</f>
        <v>0</v>
      </c>
      <c r="M105" s="72">
        <v>0</v>
      </c>
      <c r="N105" s="73">
        <v>0</v>
      </c>
      <c r="O105" s="74"/>
    </row>
    <row r="106" spans="1:15" s="247" customFormat="1" ht="12" customHeight="1" hidden="1" thickBot="1">
      <c r="A106" s="237">
        <v>55</v>
      </c>
      <c r="B106" s="238"/>
      <c r="C106" s="239"/>
      <c r="D106" s="239"/>
      <c r="E106" s="239"/>
      <c r="F106" s="240"/>
      <c r="G106" s="241"/>
      <c r="H106" s="242">
        <f>I106+J106</f>
        <v>0</v>
      </c>
      <c r="I106" s="242"/>
      <c r="J106" s="242">
        <v>0</v>
      </c>
      <c r="K106" s="243">
        <f>L106-H106</f>
        <v>0</v>
      </c>
      <c r="L106" s="244">
        <f>M106+N106</f>
        <v>0</v>
      </c>
      <c r="M106" s="245">
        <v>0</v>
      </c>
      <c r="N106" s="246">
        <v>0</v>
      </c>
      <c r="O106" s="24"/>
    </row>
    <row r="107" spans="1:15" s="123" customFormat="1" ht="29.25" customHeight="1" thickBot="1">
      <c r="A107" s="529" t="s">
        <v>124</v>
      </c>
      <c r="B107" s="530"/>
      <c r="C107" s="531"/>
      <c r="D107" s="53"/>
      <c r="E107" s="37"/>
      <c r="F107" s="38">
        <f>SUBTOTAL(9,F110:F113)</f>
        <v>550000</v>
      </c>
      <c r="G107" s="38">
        <f>SUBTOTAL(9,G110:G113)</f>
        <v>450000</v>
      </c>
      <c r="H107" s="38">
        <f aca="true" t="shared" si="40" ref="H107:N107">SUBTOTAL(9,H110:H116)</f>
        <v>100000</v>
      </c>
      <c r="I107" s="38">
        <f t="shared" si="40"/>
        <v>100000</v>
      </c>
      <c r="J107" s="38">
        <f t="shared" si="40"/>
        <v>0</v>
      </c>
      <c r="K107" s="38">
        <f t="shared" si="40"/>
        <v>1800</v>
      </c>
      <c r="L107" s="38">
        <f t="shared" si="40"/>
        <v>101800</v>
      </c>
      <c r="M107" s="38">
        <f t="shared" si="40"/>
        <v>101800</v>
      </c>
      <c r="N107" s="293">
        <f t="shared" si="40"/>
        <v>0</v>
      </c>
      <c r="O107" s="248">
        <f>SUBTOTAL(9,O110:O113)</f>
        <v>0</v>
      </c>
    </row>
    <row r="108" spans="1:15" s="174" customFormat="1" ht="27.75" customHeight="1" hidden="1" thickBot="1">
      <c r="A108" s="235"/>
      <c r="B108" s="132" t="s">
        <v>22</v>
      </c>
      <c r="C108" s="111" t="s">
        <v>23</v>
      </c>
      <c r="D108" s="111"/>
      <c r="E108" s="112"/>
      <c r="F108" s="31">
        <f aca="true" t="shared" si="41" ref="F108:O108">SUBTOTAL(9,F110)</f>
        <v>0</v>
      </c>
      <c r="G108" s="31">
        <f t="shared" si="41"/>
        <v>0</v>
      </c>
      <c r="H108" s="31">
        <f t="shared" si="41"/>
        <v>0</v>
      </c>
      <c r="I108" s="31">
        <f t="shared" si="41"/>
        <v>0</v>
      </c>
      <c r="J108" s="31">
        <f t="shared" si="41"/>
        <v>0</v>
      </c>
      <c r="K108" s="32">
        <f t="shared" si="41"/>
        <v>0</v>
      </c>
      <c r="L108" s="26">
        <f t="shared" si="41"/>
        <v>0</v>
      </c>
      <c r="M108" s="32">
        <f t="shared" si="41"/>
        <v>0</v>
      </c>
      <c r="N108" s="33">
        <f t="shared" si="41"/>
        <v>0</v>
      </c>
      <c r="O108" s="34">
        <f t="shared" si="41"/>
        <v>0</v>
      </c>
    </row>
    <row r="109" spans="1:15" s="123" customFormat="1" ht="55.5" customHeight="1" hidden="1">
      <c r="A109" s="199"/>
      <c r="B109" s="200" t="s">
        <v>24</v>
      </c>
      <c r="C109" s="201" t="s">
        <v>125</v>
      </c>
      <c r="D109" s="201"/>
      <c r="E109" s="202"/>
      <c r="F109" s="203">
        <f aca="true" t="shared" si="42" ref="F109:O109">SUBTOTAL(9,F110)</f>
        <v>0</v>
      </c>
      <c r="G109" s="203">
        <f t="shared" si="42"/>
        <v>0</v>
      </c>
      <c r="H109" s="203">
        <f t="shared" si="42"/>
        <v>0</v>
      </c>
      <c r="I109" s="203">
        <f t="shared" si="42"/>
        <v>0</v>
      </c>
      <c r="J109" s="203">
        <f t="shared" si="42"/>
        <v>0</v>
      </c>
      <c r="K109" s="249">
        <f t="shared" si="42"/>
        <v>0</v>
      </c>
      <c r="L109" s="250">
        <f t="shared" si="42"/>
        <v>0</v>
      </c>
      <c r="M109" s="249">
        <f t="shared" si="42"/>
        <v>0</v>
      </c>
      <c r="N109" s="251">
        <f t="shared" si="42"/>
        <v>0</v>
      </c>
      <c r="O109" s="209">
        <f t="shared" si="42"/>
        <v>0</v>
      </c>
    </row>
    <row r="110" spans="1:15" s="229" customFormat="1" ht="13.5" customHeight="1" hidden="1" thickBot="1">
      <c r="A110" s="252"/>
      <c r="B110" s="253"/>
      <c r="C110" s="64"/>
      <c r="D110" s="64"/>
      <c r="E110" s="66"/>
      <c r="F110" s="67"/>
      <c r="G110" s="176"/>
      <c r="H110" s="67">
        <f>I110+J110</f>
        <v>0</v>
      </c>
      <c r="I110" s="67"/>
      <c r="J110" s="228">
        <v>0</v>
      </c>
      <c r="K110" s="196">
        <f>L110-H110</f>
        <v>0</v>
      </c>
      <c r="L110" s="71">
        <f>M110+N110</f>
        <v>0</v>
      </c>
      <c r="M110" s="72"/>
      <c r="N110" s="168">
        <v>0</v>
      </c>
      <c r="O110" s="197">
        <f>F110-G110-L110</f>
        <v>0</v>
      </c>
    </row>
    <row r="111" spans="1:15" s="113" customFormat="1" ht="29.25" customHeight="1" thickBot="1">
      <c r="A111" s="254"/>
      <c r="B111" s="110" t="s">
        <v>42</v>
      </c>
      <c r="C111" s="111" t="s">
        <v>43</v>
      </c>
      <c r="D111" s="111"/>
      <c r="E111" s="112"/>
      <c r="F111" s="31">
        <f aca="true" t="shared" si="43" ref="F111:O111">SUBTOTAL(9,F113)</f>
        <v>550000</v>
      </c>
      <c r="G111" s="31">
        <f t="shared" si="43"/>
        <v>450000</v>
      </c>
      <c r="H111" s="31">
        <f t="shared" si="43"/>
        <v>100000</v>
      </c>
      <c r="I111" s="31">
        <f t="shared" si="43"/>
        <v>100000</v>
      </c>
      <c r="J111" s="31">
        <f t="shared" si="43"/>
        <v>0</v>
      </c>
      <c r="K111" s="32">
        <f t="shared" si="43"/>
        <v>0</v>
      </c>
      <c r="L111" s="26">
        <f t="shared" si="43"/>
        <v>100000</v>
      </c>
      <c r="M111" s="32">
        <f t="shared" si="43"/>
        <v>100000</v>
      </c>
      <c r="N111" s="33">
        <f t="shared" si="43"/>
        <v>0</v>
      </c>
      <c r="O111" s="34">
        <f t="shared" si="43"/>
        <v>0</v>
      </c>
    </row>
    <row r="112" spans="1:15" s="123" customFormat="1" ht="29.25" customHeight="1">
      <c r="A112" s="231"/>
      <c r="B112" s="115" t="s">
        <v>126</v>
      </c>
      <c r="C112" s="116" t="s">
        <v>127</v>
      </c>
      <c r="D112" s="116"/>
      <c r="E112" s="117"/>
      <c r="F112" s="118">
        <f aca="true" t="shared" si="44" ref="F112:O112">SUBTOTAL(9,F113)</f>
        <v>550000</v>
      </c>
      <c r="G112" s="118">
        <f t="shared" si="44"/>
        <v>450000</v>
      </c>
      <c r="H112" s="118">
        <f t="shared" si="44"/>
        <v>100000</v>
      </c>
      <c r="I112" s="118">
        <f t="shared" si="44"/>
        <v>100000</v>
      </c>
      <c r="J112" s="118">
        <f t="shared" si="44"/>
        <v>0</v>
      </c>
      <c r="K112" s="118">
        <f t="shared" si="44"/>
        <v>0</v>
      </c>
      <c r="L112" s="266">
        <f t="shared" si="44"/>
        <v>100000</v>
      </c>
      <c r="M112" s="118">
        <f t="shared" si="44"/>
        <v>100000</v>
      </c>
      <c r="N112" s="290">
        <f t="shared" si="44"/>
        <v>0</v>
      </c>
      <c r="O112" s="122">
        <f t="shared" si="44"/>
        <v>0</v>
      </c>
    </row>
    <row r="113" spans="1:15" s="61" customFormat="1" ht="57" thickBot="1">
      <c r="A113" s="230">
        <v>53</v>
      </c>
      <c r="B113" s="63"/>
      <c r="C113" s="274" t="s">
        <v>143</v>
      </c>
      <c r="D113" s="263" t="s">
        <v>27</v>
      </c>
      <c r="E113" s="77" t="s">
        <v>39</v>
      </c>
      <c r="F113" s="78">
        <v>550000</v>
      </c>
      <c r="G113" s="79">
        <v>450000</v>
      </c>
      <c r="H113" s="78">
        <f>I113+J113</f>
        <v>100000</v>
      </c>
      <c r="I113" s="78">
        <v>100000</v>
      </c>
      <c r="J113" s="80">
        <v>0</v>
      </c>
      <c r="K113" s="275">
        <f>L113-H113</f>
        <v>0</v>
      </c>
      <c r="L113" s="138">
        <f>M113+N113</f>
        <v>100000</v>
      </c>
      <c r="M113" s="139">
        <v>100000</v>
      </c>
      <c r="N113" s="140">
        <v>0</v>
      </c>
      <c r="O113" s="74">
        <f>F113-G113-L113</f>
        <v>0</v>
      </c>
    </row>
    <row r="114" spans="1:15" s="61" customFormat="1" ht="13.5" thickBot="1">
      <c r="A114" s="109"/>
      <c r="B114" s="132" t="s">
        <v>134</v>
      </c>
      <c r="C114" s="111" t="s">
        <v>135</v>
      </c>
      <c r="D114" s="111"/>
      <c r="E114" s="112"/>
      <c r="F114" s="31" t="e">
        <f>SUBTOTAL(9,#REF!)</f>
        <v>#REF!</v>
      </c>
      <c r="G114" s="31" t="e">
        <f>SUBTOTAL(9,#REF!)</f>
        <v>#REF!</v>
      </c>
      <c r="H114" s="31">
        <f aca="true" t="shared" si="45" ref="H114:N114">SUBTOTAL(9,H116)</f>
        <v>0</v>
      </c>
      <c r="I114" s="31">
        <f t="shared" si="45"/>
        <v>0</v>
      </c>
      <c r="J114" s="31">
        <f t="shared" si="45"/>
        <v>0</v>
      </c>
      <c r="K114" s="32">
        <f t="shared" si="45"/>
        <v>1800</v>
      </c>
      <c r="L114" s="26">
        <f t="shared" si="45"/>
        <v>1800</v>
      </c>
      <c r="M114" s="32">
        <f t="shared" si="45"/>
        <v>1800</v>
      </c>
      <c r="N114" s="33">
        <f t="shared" si="45"/>
        <v>0</v>
      </c>
      <c r="O114" s="279"/>
    </row>
    <row r="115" spans="1:15" s="61" customFormat="1" ht="25.5">
      <c r="A115" s="231"/>
      <c r="B115" s="115" t="s">
        <v>110</v>
      </c>
      <c r="C115" s="201" t="s">
        <v>111</v>
      </c>
      <c r="D115" s="201"/>
      <c r="E115" s="202"/>
      <c r="F115" s="203">
        <f>SUBTOTAL(9,F116:F116)</f>
        <v>0</v>
      </c>
      <c r="G115" s="203">
        <f>SUBTOTAL(9,G116:G116)</f>
        <v>0</v>
      </c>
      <c r="H115" s="203">
        <f aca="true" t="shared" si="46" ref="H115:N115">SUBTOTAL(9,H116)</f>
        <v>0</v>
      </c>
      <c r="I115" s="203">
        <f t="shared" si="46"/>
        <v>0</v>
      </c>
      <c r="J115" s="203">
        <f t="shared" si="46"/>
        <v>0</v>
      </c>
      <c r="K115" s="203">
        <f t="shared" si="46"/>
        <v>1800</v>
      </c>
      <c r="L115" s="268">
        <f t="shared" si="46"/>
        <v>1800</v>
      </c>
      <c r="M115" s="203">
        <f t="shared" si="46"/>
        <v>1800</v>
      </c>
      <c r="N115" s="292">
        <f t="shared" si="46"/>
        <v>0</v>
      </c>
      <c r="O115" s="279"/>
    </row>
    <row r="116" spans="1:15" ht="57" thickBot="1">
      <c r="A116" s="237">
        <v>54</v>
      </c>
      <c r="B116" s="280"/>
      <c r="C116" s="83" t="s">
        <v>117</v>
      </c>
      <c r="D116" s="294" t="s">
        <v>118</v>
      </c>
      <c r="E116" s="276"/>
      <c r="F116" s="277"/>
      <c r="G116" s="278"/>
      <c r="H116" s="86">
        <f>I116+J116</f>
        <v>0</v>
      </c>
      <c r="I116" s="86">
        <v>0</v>
      </c>
      <c r="J116" s="88">
        <v>0</v>
      </c>
      <c r="K116" s="255">
        <f>L116-H116</f>
        <v>1800</v>
      </c>
      <c r="L116" s="166">
        <f>M116+N116</f>
        <v>1800</v>
      </c>
      <c r="M116" s="167">
        <v>1800</v>
      </c>
      <c r="N116" s="168">
        <v>0</v>
      </c>
      <c r="O116" s="259"/>
    </row>
    <row r="117" spans="1:15" s="7" customFormat="1" ht="40.5" customHeight="1">
      <c r="A117" s="507" t="s">
        <v>123</v>
      </c>
      <c r="B117" s="507"/>
      <c r="C117" s="507"/>
      <c r="D117" s="507"/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</row>
    <row r="118" spans="1:25" s="7" customFormat="1" ht="45.75" customHeight="1">
      <c r="A118" s="8"/>
      <c r="B118" s="8"/>
      <c r="C118" s="8"/>
      <c r="D118" s="8"/>
      <c r="E118" s="8"/>
      <c r="F118" s="8"/>
      <c r="G118" s="8"/>
      <c r="H118" s="260"/>
      <c r="J118" s="532"/>
      <c r="K118" s="532"/>
      <c r="L118" s="532"/>
      <c r="M118" s="532"/>
      <c r="N118" s="496"/>
      <c r="O118" s="496"/>
      <c r="P118" s="496"/>
      <c r="Q118" s="496"/>
      <c r="R118" s="496"/>
      <c r="S118" s="496"/>
      <c r="T118" s="496"/>
      <c r="U118" s="496"/>
      <c r="V118" s="496"/>
      <c r="W118" s="496"/>
      <c r="X118" s="496"/>
      <c r="Y118" s="496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</sheetData>
  <sheetProtection/>
  <mergeCells count="27">
    <mergeCell ref="F5:F7"/>
    <mergeCell ref="G5:G7"/>
    <mergeCell ref="A5:A7"/>
    <mergeCell ref="B5:B7"/>
    <mergeCell ref="C5:C7"/>
    <mergeCell ref="D5:D7"/>
    <mergeCell ref="A3:N3"/>
    <mergeCell ref="I4:J4"/>
    <mergeCell ref="K4:N4"/>
    <mergeCell ref="O4:AB4"/>
    <mergeCell ref="H5:J5"/>
    <mergeCell ref="K5:K7"/>
    <mergeCell ref="O5:O7"/>
    <mergeCell ref="H6:H7"/>
    <mergeCell ref="I6:J6"/>
    <mergeCell ref="L6:L7"/>
    <mergeCell ref="M6:N6"/>
    <mergeCell ref="L2:N2"/>
    <mergeCell ref="A107:C107"/>
    <mergeCell ref="A117:O117"/>
    <mergeCell ref="J118:M118"/>
    <mergeCell ref="N118:Y118"/>
    <mergeCell ref="A9:E9"/>
    <mergeCell ref="A10:C10"/>
    <mergeCell ref="A11:C11"/>
    <mergeCell ref="A79:C79"/>
    <mergeCell ref="L5:N5"/>
  </mergeCells>
  <printOptions/>
  <pageMargins left="0.75" right="0.75" top="1" bottom="1" header="0.5" footer="0.5"/>
  <pageSetup fitToHeight="0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3" manualBreakCount="3">
    <brk id="63" max="14" man="1"/>
    <brk id="76" max="14" man="1"/>
    <brk id="9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5"/>
  <sheetViews>
    <sheetView view="pageBreakPreview" zoomScaleSheetLayoutView="100" zoomScalePageLayoutView="0" workbookViewId="0" topLeftCell="D75">
      <selection activeCell="I4" sqref="I4:J4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C2" s="3" t="s">
        <v>156</v>
      </c>
      <c r="L2" s="528" t="s">
        <v>158</v>
      </c>
      <c r="M2" s="528"/>
      <c r="N2" s="528"/>
    </row>
    <row r="3" spans="1:15" s="7" customFormat="1" ht="40.5" customHeight="1">
      <c r="A3" s="507" t="s">
        <v>0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509" t="s">
        <v>1</v>
      </c>
      <c r="J4" s="509"/>
      <c r="K4" s="510"/>
      <c r="L4" s="511"/>
      <c r="M4" s="511"/>
      <c r="N4" s="511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</row>
    <row r="5" spans="1:15" s="10" customFormat="1" ht="24.75" customHeight="1">
      <c r="A5" s="497" t="s">
        <v>2</v>
      </c>
      <c r="B5" s="500" t="s">
        <v>3</v>
      </c>
      <c r="C5" s="502" t="s">
        <v>4</v>
      </c>
      <c r="D5" s="504" t="s">
        <v>5</v>
      </c>
      <c r="E5" s="9" t="s">
        <v>6</v>
      </c>
      <c r="F5" s="516" t="s">
        <v>7</v>
      </c>
      <c r="G5" s="519" t="s">
        <v>8</v>
      </c>
      <c r="H5" s="522" t="s">
        <v>9</v>
      </c>
      <c r="I5" s="523"/>
      <c r="J5" s="524"/>
      <c r="K5" s="525" t="s">
        <v>10</v>
      </c>
      <c r="L5" s="522" t="s">
        <v>129</v>
      </c>
      <c r="M5" s="523"/>
      <c r="N5" s="542"/>
      <c r="O5" s="493" t="s">
        <v>11</v>
      </c>
    </row>
    <row r="6" spans="1:15" s="10" customFormat="1" ht="16.5" customHeight="1">
      <c r="A6" s="498"/>
      <c r="B6" s="501"/>
      <c r="C6" s="503"/>
      <c r="D6" s="505"/>
      <c r="E6" s="11" t="s">
        <v>12</v>
      </c>
      <c r="F6" s="517"/>
      <c r="G6" s="520"/>
      <c r="H6" s="490" t="s">
        <v>13</v>
      </c>
      <c r="I6" s="492" t="s">
        <v>14</v>
      </c>
      <c r="J6" s="512"/>
      <c r="K6" s="526"/>
      <c r="L6" s="513" t="s">
        <v>13</v>
      </c>
      <c r="M6" s="492" t="s">
        <v>14</v>
      </c>
      <c r="N6" s="515"/>
      <c r="O6" s="494"/>
    </row>
    <row r="7" spans="1:15" s="10" customFormat="1" ht="40.5" customHeight="1" thickBot="1">
      <c r="A7" s="499"/>
      <c r="B7" s="501"/>
      <c r="C7" s="503"/>
      <c r="D7" s="506"/>
      <c r="E7" s="12" t="s">
        <v>15</v>
      </c>
      <c r="F7" s="518"/>
      <c r="G7" s="521"/>
      <c r="H7" s="491"/>
      <c r="I7" s="13" t="s">
        <v>16</v>
      </c>
      <c r="J7" s="13" t="s">
        <v>17</v>
      </c>
      <c r="K7" s="527"/>
      <c r="L7" s="514"/>
      <c r="M7" s="13" t="s">
        <v>16</v>
      </c>
      <c r="N7" s="14" t="s">
        <v>18</v>
      </c>
      <c r="O7" s="495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533" t="s">
        <v>19</v>
      </c>
      <c r="B9" s="534"/>
      <c r="C9" s="534"/>
      <c r="D9" s="534"/>
      <c r="E9" s="535"/>
      <c r="F9" s="25">
        <f>SUBTOTAL(9,F15:F114)</f>
        <v>73732941.92</v>
      </c>
      <c r="G9" s="25">
        <f>SUBTOTAL(9,G15:G114)</f>
        <v>24686685.860000003</v>
      </c>
      <c r="H9" s="25">
        <f aca="true" t="shared" si="0" ref="H9:N9">SUBTOTAL(9,H15:H117)</f>
        <v>30398936</v>
      </c>
      <c r="I9" s="25">
        <f t="shared" si="0"/>
        <v>29502022.7</v>
      </c>
      <c r="J9" s="25">
        <f t="shared" si="0"/>
        <v>896913.3</v>
      </c>
      <c r="K9" s="25">
        <f t="shared" si="0"/>
        <v>30000</v>
      </c>
      <c r="L9" s="25">
        <f t="shared" si="0"/>
        <v>30428936</v>
      </c>
      <c r="M9" s="25">
        <f t="shared" si="0"/>
        <v>28026023</v>
      </c>
      <c r="N9" s="287">
        <f t="shared" si="0"/>
        <v>2402913</v>
      </c>
      <c r="O9" s="27" t="e">
        <f>SUBTOTAL(9,O15:O114)</f>
        <v>#REF!</v>
      </c>
    </row>
    <row r="10" spans="1:15" s="35" customFormat="1" ht="28.5" customHeight="1" thickBot="1">
      <c r="A10" s="536" t="s">
        <v>20</v>
      </c>
      <c r="B10" s="537"/>
      <c r="C10" s="538"/>
      <c r="D10" s="29"/>
      <c r="E10" s="30"/>
      <c r="F10" s="31">
        <f aca="true" t="shared" si="1" ref="F10:N10">SUBTOTAL(9,F15:F107)</f>
        <v>73182941.92</v>
      </c>
      <c r="G10" s="31">
        <f t="shared" si="1"/>
        <v>24236685.860000003</v>
      </c>
      <c r="H10" s="31">
        <f t="shared" si="1"/>
        <v>30297136</v>
      </c>
      <c r="I10" s="31">
        <f t="shared" si="1"/>
        <v>29400222.7</v>
      </c>
      <c r="J10" s="31">
        <f t="shared" si="1"/>
        <v>896913.3</v>
      </c>
      <c r="K10" s="32">
        <f t="shared" si="1"/>
        <v>30000</v>
      </c>
      <c r="L10" s="26">
        <f t="shared" si="1"/>
        <v>30327136</v>
      </c>
      <c r="M10" s="32">
        <f t="shared" si="1"/>
        <v>27924223</v>
      </c>
      <c r="N10" s="33">
        <f t="shared" si="1"/>
        <v>2402913</v>
      </c>
      <c r="O10" s="34" t="e">
        <f>SUBTOTAL(9,O15:O103)</f>
        <v>#REF!</v>
      </c>
    </row>
    <row r="11" spans="1:15" s="35" customFormat="1" ht="28.5" customHeight="1" thickBot="1">
      <c r="A11" s="539" t="s">
        <v>21</v>
      </c>
      <c r="B11" s="540"/>
      <c r="C11" s="541"/>
      <c r="D11" s="36"/>
      <c r="E11" s="37"/>
      <c r="F11" s="38">
        <f aca="true" t="shared" si="2" ref="F11:O11">SUBTOTAL(9,F15:F79)</f>
        <v>60797941.92</v>
      </c>
      <c r="G11" s="38">
        <f t="shared" si="2"/>
        <v>24236685.860000003</v>
      </c>
      <c r="H11" s="38">
        <f t="shared" si="2"/>
        <v>19792256</v>
      </c>
      <c r="I11" s="38">
        <f t="shared" si="2"/>
        <v>18895342.7</v>
      </c>
      <c r="J11" s="38">
        <f t="shared" si="2"/>
        <v>896913.3</v>
      </c>
      <c r="K11" s="39">
        <f t="shared" si="2"/>
        <v>30000</v>
      </c>
      <c r="L11" s="39">
        <f t="shared" si="2"/>
        <v>19822256</v>
      </c>
      <c r="M11" s="39">
        <f t="shared" si="2"/>
        <v>17419343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5117826</v>
      </c>
      <c r="I12" s="31">
        <f t="shared" si="3"/>
        <v>4220912.7</v>
      </c>
      <c r="J12" s="31">
        <f t="shared" si="3"/>
        <v>896913.3</v>
      </c>
      <c r="K12" s="31">
        <f t="shared" si="3"/>
        <v>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SUBTOTAL(9,O14:O119)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5117826</v>
      </c>
      <c r="I13" s="31">
        <f t="shared" si="4"/>
        <v>4220912.7</v>
      </c>
      <c r="J13" s="31">
        <f t="shared" si="4"/>
        <v>896913.3</v>
      </c>
      <c r="K13" s="31">
        <f t="shared" si="4"/>
        <v>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SUBTOTAL(9,O14:O119)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SUBTOTAL(9,O15:O119)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10000</v>
      </c>
      <c r="I17" s="86">
        <v>10000</v>
      </c>
      <c r="J17" s="88">
        <v>0</v>
      </c>
      <c r="K17" s="70">
        <f>L17-H17</f>
        <v>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4777826</v>
      </c>
      <c r="I18" s="93">
        <f t="shared" si="6"/>
        <v>3880912.7</v>
      </c>
      <c r="J18" s="93">
        <f t="shared" si="6"/>
        <v>896913.3</v>
      </c>
      <c r="K18" s="94">
        <f t="shared" si="6"/>
        <v>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SUBTOTAL(9,O19:O119)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30000</v>
      </c>
      <c r="I26" s="67">
        <v>30000</v>
      </c>
      <c r="J26" s="69">
        <v>0</v>
      </c>
      <c r="K26" s="262">
        <f t="shared" si="8"/>
        <v>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SUBTOTAL(9,H30:H49)</f>
        <v>4545000</v>
      </c>
      <c r="I28" s="31">
        <f t="shared" si="10"/>
        <v>4545000</v>
      </c>
      <c r="J28" s="31">
        <f t="shared" si="10"/>
        <v>0</v>
      </c>
      <c r="K28" s="31">
        <f t="shared" si="10"/>
        <v>30000</v>
      </c>
      <c r="L28" s="25">
        <f t="shared" si="10"/>
        <v>4575000</v>
      </c>
      <c r="M28" s="31">
        <f t="shared" si="10"/>
        <v>4575000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SUBTOTAL(9,H30:H49)</f>
        <v>4545000</v>
      </c>
      <c r="I29" s="118">
        <f t="shared" si="11"/>
        <v>4545000</v>
      </c>
      <c r="J29" s="118">
        <f t="shared" si="11"/>
        <v>0</v>
      </c>
      <c r="K29" s="118">
        <f t="shared" si="11"/>
        <v>30000</v>
      </c>
      <c r="L29" s="266">
        <f t="shared" si="11"/>
        <v>4575000</v>
      </c>
      <c r="M29" s="118">
        <f t="shared" si="11"/>
        <v>4575000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50000</v>
      </c>
      <c r="I44" s="67">
        <v>50000</v>
      </c>
      <c r="J44" s="69">
        <v>0</v>
      </c>
      <c r="K44" s="70">
        <f t="shared" si="13"/>
        <v>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30000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 thickBo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0</v>
      </c>
      <c r="L49" s="71">
        <f t="shared" si="14"/>
        <v>20000</v>
      </c>
      <c r="M49" s="72">
        <v>20000</v>
      </c>
      <c r="N49" s="73">
        <v>0</v>
      </c>
      <c r="O49" s="129"/>
    </row>
    <row r="50" spans="1:15" s="113" customFormat="1" ht="27" customHeight="1" thickBot="1">
      <c r="A50" s="131"/>
      <c r="B50" s="132" t="s">
        <v>60</v>
      </c>
      <c r="C50" s="111" t="s">
        <v>61</v>
      </c>
      <c r="D50" s="111"/>
      <c r="E50" s="112"/>
      <c r="F50" s="31">
        <f aca="true" t="shared" si="15" ref="F50:N50">SUBTOTAL(9,F52:F53)</f>
        <v>2718000</v>
      </c>
      <c r="G50" s="31">
        <f t="shared" si="15"/>
        <v>118000</v>
      </c>
      <c r="H50" s="31">
        <f t="shared" si="15"/>
        <v>600000</v>
      </c>
      <c r="I50" s="31">
        <f t="shared" si="15"/>
        <v>600000</v>
      </c>
      <c r="J50" s="31">
        <f t="shared" si="15"/>
        <v>0</v>
      </c>
      <c r="K50" s="31">
        <f t="shared" si="15"/>
        <v>0</v>
      </c>
      <c r="L50" s="25">
        <f t="shared" si="15"/>
        <v>600000</v>
      </c>
      <c r="M50" s="31">
        <f t="shared" si="15"/>
        <v>600000</v>
      </c>
      <c r="N50" s="288">
        <f t="shared" si="15"/>
        <v>0</v>
      </c>
      <c r="O50" s="133">
        <f>SUBTOTAL(9,O52)</f>
        <v>2000000</v>
      </c>
    </row>
    <row r="51" spans="1:15" s="123" customFormat="1" ht="36.75" customHeight="1">
      <c r="A51" s="134"/>
      <c r="B51" s="115" t="s">
        <v>62</v>
      </c>
      <c r="C51" s="116" t="s">
        <v>63</v>
      </c>
      <c r="D51" s="116"/>
      <c r="E51" s="117"/>
      <c r="F51" s="135">
        <f aca="true" t="shared" si="16" ref="F51:N51">SUBTOTAL(9,F52:F53)</f>
        <v>2718000</v>
      </c>
      <c r="G51" s="135">
        <f t="shared" si="16"/>
        <v>118000</v>
      </c>
      <c r="H51" s="135">
        <f t="shared" si="16"/>
        <v>600000</v>
      </c>
      <c r="I51" s="135">
        <f t="shared" si="16"/>
        <v>600000</v>
      </c>
      <c r="J51" s="135">
        <f t="shared" si="16"/>
        <v>0</v>
      </c>
      <c r="K51" s="135">
        <f t="shared" si="16"/>
        <v>0</v>
      </c>
      <c r="L51" s="267">
        <f t="shared" si="16"/>
        <v>600000</v>
      </c>
      <c r="M51" s="135">
        <f t="shared" si="16"/>
        <v>600000</v>
      </c>
      <c r="N51" s="291">
        <f t="shared" si="16"/>
        <v>0</v>
      </c>
      <c r="O51" s="136">
        <f>SUBTOTAL(9,O52)</f>
        <v>2000000</v>
      </c>
    </row>
    <row r="52" spans="1:15" s="142" customFormat="1" ht="30.75" customHeight="1">
      <c r="A52" s="62">
        <v>33</v>
      </c>
      <c r="B52" s="125"/>
      <c r="C52" s="64" t="s">
        <v>64</v>
      </c>
      <c r="D52" s="65" t="s">
        <v>27</v>
      </c>
      <c r="E52" s="66" t="s">
        <v>34</v>
      </c>
      <c r="F52" s="67">
        <v>2618000</v>
      </c>
      <c r="G52" s="68">
        <v>118000</v>
      </c>
      <c r="H52" s="67">
        <f>I52+J52</f>
        <v>500000</v>
      </c>
      <c r="I52" s="67">
        <v>500000</v>
      </c>
      <c r="J52" s="69">
        <v>0</v>
      </c>
      <c r="K52" s="191">
        <f>L52-H52</f>
        <v>0</v>
      </c>
      <c r="L52" s="71">
        <f>M52+N52</f>
        <v>500000</v>
      </c>
      <c r="M52" s="72">
        <v>500000</v>
      </c>
      <c r="N52" s="73">
        <v>0</v>
      </c>
      <c r="O52" s="141">
        <f>F52-(G52+H52)</f>
        <v>2000000</v>
      </c>
    </row>
    <row r="53" spans="1:15" s="130" customFormat="1" ht="45.75" thickBot="1">
      <c r="A53" s="81">
        <v>34</v>
      </c>
      <c r="B53" s="143"/>
      <c r="C53" s="83" t="s">
        <v>149</v>
      </c>
      <c r="D53" s="84" t="s">
        <v>27</v>
      </c>
      <c r="E53" s="85" t="s">
        <v>28</v>
      </c>
      <c r="F53" s="86">
        <v>100000</v>
      </c>
      <c r="G53" s="144">
        <v>0</v>
      </c>
      <c r="H53" s="86">
        <f>I53+J53</f>
        <v>100000</v>
      </c>
      <c r="I53" s="86">
        <v>100000</v>
      </c>
      <c r="J53" s="88">
        <v>0</v>
      </c>
      <c r="K53" s="145">
        <f>L53-H53</f>
        <v>0</v>
      </c>
      <c r="L53" s="71">
        <f>M53+N53</f>
        <v>100000</v>
      </c>
      <c r="M53" s="72">
        <v>100000</v>
      </c>
      <c r="N53" s="73">
        <v>0</v>
      </c>
      <c r="O53" s="146">
        <f>F53-G53-L53</f>
        <v>0</v>
      </c>
    </row>
    <row r="54" spans="1:15" s="142" customFormat="1" ht="26.25" hidden="1" thickBot="1">
      <c r="A54" s="147"/>
      <c r="B54" s="148" t="s">
        <v>65</v>
      </c>
      <c r="C54" s="149" t="s">
        <v>66</v>
      </c>
      <c r="D54" s="149"/>
      <c r="E54" s="150"/>
      <c r="F54" s="31">
        <f aca="true" t="shared" si="17" ref="F54:N54">SUBTOTAL(9,F56)</f>
        <v>0</v>
      </c>
      <c r="G54" s="31">
        <f t="shared" si="17"/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151">
        <f t="shared" si="17"/>
        <v>0</v>
      </c>
      <c r="L54" s="152">
        <f t="shared" si="17"/>
        <v>0</v>
      </c>
      <c r="M54" s="153">
        <f t="shared" si="17"/>
        <v>0</v>
      </c>
      <c r="N54" s="154">
        <f t="shared" si="17"/>
        <v>0</v>
      </c>
      <c r="O54" s="155"/>
    </row>
    <row r="55" spans="1:15" s="142" customFormat="1" ht="12.75" hidden="1">
      <c r="A55" s="156"/>
      <c r="B55" s="157" t="s">
        <v>67</v>
      </c>
      <c r="C55" s="158" t="s">
        <v>68</v>
      </c>
      <c r="D55" s="158"/>
      <c r="E55" s="159"/>
      <c r="F55" s="135">
        <f aca="true" t="shared" si="18" ref="F55:N55">SUBTOTAL(9,F56)</f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60">
        <f t="shared" si="18"/>
        <v>0</v>
      </c>
      <c r="L55" s="161">
        <f t="shared" si="18"/>
        <v>0</v>
      </c>
      <c r="M55" s="160">
        <f t="shared" si="18"/>
        <v>0</v>
      </c>
      <c r="N55" s="162">
        <f t="shared" si="18"/>
        <v>0</v>
      </c>
      <c r="O55" s="155"/>
    </row>
    <row r="56" spans="1:15" s="142" customFormat="1" ht="13.5" hidden="1" thickBot="1">
      <c r="A56" s="81"/>
      <c r="B56" s="143"/>
      <c r="C56" s="83"/>
      <c r="D56" s="83"/>
      <c r="E56" s="85"/>
      <c r="F56" s="163"/>
      <c r="G56" s="164"/>
      <c r="H56" s="163">
        <f>I56+J56</f>
        <v>0</v>
      </c>
      <c r="I56" s="163"/>
      <c r="J56" s="128">
        <v>0</v>
      </c>
      <c r="K56" s="165">
        <f>L56-H56</f>
        <v>0</v>
      </c>
      <c r="L56" s="166">
        <f>M56+N56</f>
        <v>0</v>
      </c>
      <c r="M56" s="167"/>
      <c r="N56" s="168">
        <v>0</v>
      </c>
      <c r="O56" s="155"/>
    </row>
    <row r="57" spans="1:15" s="113" customFormat="1" ht="22.5" customHeight="1" thickBot="1">
      <c r="A57" s="131"/>
      <c r="B57" s="132" t="s">
        <v>69</v>
      </c>
      <c r="C57" s="111" t="s">
        <v>70</v>
      </c>
      <c r="D57" s="111"/>
      <c r="E57" s="112"/>
      <c r="F57" s="31">
        <f>SUBTOTAL(9,F59:F59)</f>
        <v>50000</v>
      </c>
      <c r="G57" s="31">
        <f>SUBTOTAL(9,G59:G59)</f>
        <v>0</v>
      </c>
      <c r="H57" s="31">
        <f>SUBTOTAL(9,H59:H59)</f>
        <v>50000</v>
      </c>
      <c r="I57" s="31">
        <f>SUBTOTAL(9,I59:I59)</f>
        <v>50000</v>
      </c>
      <c r="J57" s="31">
        <f>SUBTOTAL(9,J59:J59)</f>
        <v>0</v>
      </c>
      <c r="K57" s="32">
        <f>SUBTOTAL(9,K59)</f>
        <v>0</v>
      </c>
      <c r="L57" s="26">
        <f>SUBTOTAL(9,L59)</f>
        <v>50000</v>
      </c>
      <c r="M57" s="32">
        <f>SUBTOTAL(9,M59)</f>
        <v>50000</v>
      </c>
      <c r="N57" s="33">
        <f>SUBTOTAL(9,N59)</f>
        <v>0</v>
      </c>
      <c r="O57" s="133">
        <f>SUBTOTAL(9,O59)</f>
        <v>0</v>
      </c>
    </row>
    <row r="58" spans="1:15" s="123" customFormat="1" ht="35.25" customHeight="1">
      <c r="A58" s="134"/>
      <c r="B58" s="115" t="s">
        <v>71</v>
      </c>
      <c r="C58" s="116" t="s">
        <v>72</v>
      </c>
      <c r="D58" s="116"/>
      <c r="E58" s="117"/>
      <c r="F58" s="135">
        <f>SUBTOTAL(9,F59:F59)</f>
        <v>50000</v>
      </c>
      <c r="G58" s="135">
        <f>SUBTOTAL(9,G59:G59)</f>
        <v>0</v>
      </c>
      <c r="H58" s="135">
        <f>SUBTOTAL(9,H59:H59)</f>
        <v>50000</v>
      </c>
      <c r="I58" s="135">
        <f>SUBTOTAL(9,I59:I59)</f>
        <v>50000</v>
      </c>
      <c r="J58" s="135">
        <f>SUBTOTAL(9,J59:J59)</f>
        <v>0</v>
      </c>
      <c r="K58" s="119">
        <f>SUBTOTAL(9,K59)</f>
        <v>0</v>
      </c>
      <c r="L58" s="120">
        <f>SUBTOTAL(9,L59)</f>
        <v>50000</v>
      </c>
      <c r="M58" s="119">
        <f>SUBTOTAL(9,M59)</f>
        <v>50000</v>
      </c>
      <c r="N58" s="121">
        <f>SUBTOTAL(9,N59)</f>
        <v>0</v>
      </c>
      <c r="O58" s="136">
        <f>SUBTOTAL(9,O59)</f>
        <v>0</v>
      </c>
    </row>
    <row r="59" spans="1:15" s="142" customFormat="1" ht="30.75" customHeight="1" thickBot="1">
      <c r="A59" s="75">
        <v>35</v>
      </c>
      <c r="B59" s="169"/>
      <c r="C59" s="76" t="s">
        <v>73</v>
      </c>
      <c r="D59" s="65" t="s">
        <v>74</v>
      </c>
      <c r="E59" s="77" t="s">
        <v>28</v>
      </c>
      <c r="F59" s="78">
        <v>50000</v>
      </c>
      <c r="G59" s="68">
        <v>0</v>
      </c>
      <c r="H59" s="78">
        <f>I59+J59</f>
        <v>50000</v>
      </c>
      <c r="I59" s="78">
        <v>50000</v>
      </c>
      <c r="J59" s="80">
        <v>0</v>
      </c>
      <c r="K59" s="137">
        <f>L59-H59</f>
        <v>0</v>
      </c>
      <c r="L59" s="138">
        <f>M59+N59</f>
        <v>50000</v>
      </c>
      <c r="M59" s="139">
        <v>50000</v>
      </c>
      <c r="N59" s="140">
        <v>0</v>
      </c>
      <c r="O59" s="141">
        <f>F59-(G59+H59)</f>
        <v>0</v>
      </c>
    </row>
    <row r="60" spans="1:15" s="113" customFormat="1" ht="25.5" customHeight="1" thickBot="1">
      <c r="A60" s="131"/>
      <c r="B60" s="132" t="s">
        <v>75</v>
      </c>
      <c r="C60" s="111" t="s">
        <v>76</v>
      </c>
      <c r="D60" s="111"/>
      <c r="E60" s="112"/>
      <c r="F60" s="31">
        <f>SUBTOTAL(9,F62:F62)</f>
        <v>600000</v>
      </c>
      <c r="G60" s="31">
        <f>SUBTOTAL(9,G62:G62)</f>
        <v>0</v>
      </c>
      <c r="H60" s="31">
        <f>SUBTOTAL(9,H62:H62)</f>
        <v>600000</v>
      </c>
      <c r="I60" s="31">
        <f>SUBTOTAL(9,I62:I62)</f>
        <v>600000</v>
      </c>
      <c r="J60" s="31">
        <f>SUBTOTAL(9,J62:J62)</f>
        <v>0</v>
      </c>
      <c r="K60" s="32">
        <f>SUBTOTAL(9,K62)</f>
        <v>0</v>
      </c>
      <c r="L60" s="26">
        <f>SUBTOTAL(9,L62)</f>
        <v>600000</v>
      </c>
      <c r="M60" s="32">
        <f>SUBTOTAL(9,M62)</f>
        <v>600000</v>
      </c>
      <c r="N60" s="33">
        <f>SUBTOTAL(9,N62)</f>
        <v>0</v>
      </c>
      <c r="O60" s="133">
        <f>SUBTOTAL(9,O62)</f>
        <v>0</v>
      </c>
    </row>
    <row r="61" spans="1:15" s="123" customFormat="1" ht="26.25" customHeight="1">
      <c r="A61" s="134"/>
      <c r="B61" s="115" t="s">
        <v>77</v>
      </c>
      <c r="C61" s="116" t="s">
        <v>78</v>
      </c>
      <c r="D61" s="116"/>
      <c r="E61" s="117"/>
      <c r="F61" s="135">
        <f>SUBTOTAL(9,F62:F62)</f>
        <v>600000</v>
      </c>
      <c r="G61" s="135">
        <f>SUBTOTAL(9,G62:G62)</f>
        <v>0</v>
      </c>
      <c r="H61" s="135">
        <f>SUBTOTAL(9,H62:H62)</f>
        <v>600000</v>
      </c>
      <c r="I61" s="135">
        <f>SUBTOTAL(9,I62:I62)</f>
        <v>600000</v>
      </c>
      <c r="J61" s="135">
        <f>SUBTOTAL(9,J62:J62)</f>
        <v>0</v>
      </c>
      <c r="K61" s="119">
        <f>SUBTOTAL(9,K62)</f>
        <v>0</v>
      </c>
      <c r="L61" s="120">
        <f>SUBTOTAL(9,L62)</f>
        <v>600000</v>
      </c>
      <c r="M61" s="119">
        <f>SUBTOTAL(9,M62)</f>
        <v>600000</v>
      </c>
      <c r="N61" s="121">
        <f>SUBTOTAL(9,N62)</f>
        <v>0</v>
      </c>
      <c r="O61" s="136">
        <f>SUBTOTAL(9,O62)</f>
        <v>0</v>
      </c>
    </row>
    <row r="62" spans="1:15" s="142" customFormat="1" ht="24.75" customHeight="1" thickBot="1">
      <c r="A62" s="81">
        <v>36</v>
      </c>
      <c r="B62" s="143"/>
      <c r="C62" s="83" t="s">
        <v>79</v>
      </c>
      <c r="D62" s="84" t="s">
        <v>27</v>
      </c>
      <c r="E62" s="85" t="s">
        <v>28</v>
      </c>
      <c r="F62" s="86">
        <v>600000</v>
      </c>
      <c r="G62" s="87">
        <v>0</v>
      </c>
      <c r="H62" s="86">
        <f>I62+J62</f>
        <v>600000</v>
      </c>
      <c r="I62" s="86">
        <v>600000</v>
      </c>
      <c r="J62" s="88">
        <v>0</v>
      </c>
      <c r="K62" s="165">
        <f>L62-H62</f>
        <v>0</v>
      </c>
      <c r="L62" s="166">
        <f>M62+N62</f>
        <v>600000</v>
      </c>
      <c r="M62" s="167">
        <v>600000</v>
      </c>
      <c r="N62" s="168">
        <v>0</v>
      </c>
      <c r="O62" s="141">
        <f>F62-(G62+H62)</f>
        <v>0</v>
      </c>
    </row>
    <row r="63" spans="1:15" s="174" customFormat="1" ht="21" customHeight="1" thickBot="1">
      <c r="A63" s="172"/>
      <c r="B63" s="132" t="s">
        <v>80</v>
      </c>
      <c r="C63" s="111" t="s">
        <v>81</v>
      </c>
      <c r="D63" s="111"/>
      <c r="E63" s="112"/>
      <c r="F63" s="31">
        <f aca="true" t="shared" si="19" ref="F63:O63">SUBTOTAL(9,F65:F70)</f>
        <v>5976080</v>
      </c>
      <c r="G63" s="31">
        <f t="shared" si="19"/>
        <v>141650</v>
      </c>
      <c r="H63" s="31">
        <f t="shared" si="19"/>
        <v>5839430</v>
      </c>
      <c r="I63" s="31">
        <f t="shared" si="19"/>
        <v>5839430</v>
      </c>
      <c r="J63" s="31">
        <f t="shared" si="19"/>
        <v>0</v>
      </c>
      <c r="K63" s="32">
        <f t="shared" si="19"/>
        <v>0</v>
      </c>
      <c r="L63" s="26">
        <f t="shared" si="19"/>
        <v>5839430</v>
      </c>
      <c r="M63" s="32">
        <f t="shared" si="19"/>
        <v>5839430</v>
      </c>
      <c r="N63" s="33">
        <f t="shared" si="19"/>
        <v>0</v>
      </c>
      <c r="O63" s="173">
        <f t="shared" si="19"/>
        <v>0</v>
      </c>
    </row>
    <row r="64" spans="1:15" s="123" customFormat="1" ht="24" customHeight="1">
      <c r="A64" s="134"/>
      <c r="B64" s="115" t="s">
        <v>82</v>
      </c>
      <c r="C64" s="116" t="s">
        <v>83</v>
      </c>
      <c r="D64" s="116"/>
      <c r="E64" s="117"/>
      <c r="F64" s="135">
        <f>SUBTOTAL(9,F65:F67)</f>
        <v>5926080</v>
      </c>
      <c r="G64" s="135">
        <f>SUBTOTAL(9,G65:G67)</f>
        <v>141650</v>
      </c>
      <c r="H64" s="135">
        <f aca="true" t="shared" si="20" ref="H64:N64">SUBTOTAL(9,H65:H68)</f>
        <v>5789430</v>
      </c>
      <c r="I64" s="135">
        <f t="shared" si="20"/>
        <v>5789430</v>
      </c>
      <c r="J64" s="135">
        <f t="shared" si="20"/>
        <v>0</v>
      </c>
      <c r="K64" s="135">
        <f t="shared" si="20"/>
        <v>0</v>
      </c>
      <c r="L64" s="267">
        <f t="shared" si="20"/>
        <v>5789430</v>
      </c>
      <c r="M64" s="135">
        <f t="shared" si="20"/>
        <v>5789430</v>
      </c>
      <c r="N64" s="291">
        <f t="shared" si="20"/>
        <v>0</v>
      </c>
      <c r="O64" s="175">
        <f>SUBTOTAL(9,O65:O67)</f>
        <v>0</v>
      </c>
    </row>
    <row r="65" spans="1:15" s="61" customFormat="1" ht="86.25" customHeight="1">
      <c r="A65" s="62">
        <v>37</v>
      </c>
      <c r="B65" s="125"/>
      <c r="C65" s="64" t="s">
        <v>84</v>
      </c>
      <c r="D65" s="65" t="s">
        <v>27</v>
      </c>
      <c r="E65" s="66" t="s">
        <v>49</v>
      </c>
      <c r="F65" s="67">
        <v>4726080</v>
      </c>
      <c r="G65" s="68">
        <v>104150</v>
      </c>
      <c r="H65" s="67">
        <f>I65+J65</f>
        <v>4621930</v>
      </c>
      <c r="I65" s="67">
        <v>4621930</v>
      </c>
      <c r="J65" s="69">
        <v>0</v>
      </c>
      <c r="K65" s="145">
        <f>L65-H65</f>
        <v>0</v>
      </c>
      <c r="L65" s="71">
        <f>M65+N65</f>
        <v>4621930</v>
      </c>
      <c r="M65" s="72">
        <v>4621930</v>
      </c>
      <c r="N65" s="73">
        <v>0</v>
      </c>
      <c r="O65" s="146">
        <f>F65-G65-L65</f>
        <v>0</v>
      </c>
    </row>
    <row r="66" spans="1:15" s="61" customFormat="1" ht="22.5">
      <c r="A66" s="62">
        <v>38</v>
      </c>
      <c r="B66" s="125"/>
      <c r="C66" s="64" t="s">
        <v>85</v>
      </c>
      <c r="D66" s="65" t="s">
        <v>27</v>
      </c>
      <c r="E66" s="66" t="s">
        <v>39</v>
      </c>
      <c r="F66" s="67">
        <v>500000</v>
      </c>
      <c r="G66" s="176">
        <v>21500</v>
      </c>
      <c r="H66" s="67">
        <f>I66+J66</f>
        <v>478500</v>
      </c>
      <c r="I66" s="67">
        <v>478500</v>
      </c>
      <c r="J66" s="69">
        <v>0</v>
      </c>
      <c r="K66" s="145">
        <f>L66-H66</f>
        <v>0</v>
      </c>
      <c r="L66" s="71">
        <f>M66+N66</f>
        <v>478500</v>
      </c>
      <c r="M66" s="72">
        <v>478500</v>
      </c>
      <c r="N66" s="73">
        <v>0</v>
      </c>
      <c r="O66" s="146"/>
    </row>
    <row r="67" spans="1:15" s="61" customFormat="1" ht="22.5">
      <c r="A67" s="62">
        <v>39</v>
      </c>
      <c r="B67" s="125"/>
      <c r="C67" s="64" t="s">
        <v>86</v>
      </c>
      <c r="D67" s="65" t="s">
        <v>27</v>
      </c>
      <c r="E67" s="66" t="s">
        <v>39</v>
      </c>
      <c r="F67" s="67">
        <v>700000</v>
      </c>
      <c r="G67" s="176">
        <v>16000</v>
      </c>
      <c r="H67" s="67">
        <f>I67+J67</f>
        <v>684000</v>
      </c>
      <c r="I67" s="67">
        <v>684000</v>
      </c>
      <c r="J67" s="69">
        <v>0</v>
      </c>
      <c r="K67" s="145">
        <f>L67-H67</f>
        <v>0</v>
      </c>
      <c r="L67" s="71">
        <f>M67+N67</f>
        <v>684000</v>
      </c>
      <c r="M67" s="72">
        <v>684000</v>
      </c>
      <c r="N67" s="73">
        <v>0</v>
      </c>
      <c r="O67" s="146"/>
    </row>
    <row r="68" spans="1:15" s="61" customFormat="1" ht="34.5" thickBot="1">
      <c r="A68" s="75">
        <v>40</v>
      </c>
      <c r="B68" s="169"/>
      <c r="C68" s="76" t="s">
        <v>133</v>
      </c>
      <c r="D68" s="263"/>
      <c r="E68" s="77"/>
      <c r="F68" s="78"/>
      <c r="G68" s="264"/>
      <c r="H68" s="67">
        <f>I68+J68</f>
        <v>5000</v>
      </c>
      <c r="I68" s="67">
        <v>5000</v>
      </c>
      <c r="J68" s="69">
        <v>0</v>
      </c>
      <c r="K68" s="145">
        <f>L68-H68</f>
        <v>0</v>
      </c>
      <c r="L68" s="71">
        <f>M68+N68</f>
        <v>5000</v>
      </c>
      <c r="M68" s="72">
        <v>5000</v>
      </c>
      <c r="N68" s="73">
        <v>0</v>
      </c>
      <c r="O68" s="265"/>
    </row>
    <row r="69" spans="1:15" s="123" customFormat="1" ht="29.25" customHeight="1">
      <c r="A69" s="283"/>
      <c r="B69" s="222" t="s">
        <v>87</v>
      </c>
      <c r="C69" s="223" t="s">
        <v>88</v>
      </c>
      <c r="D69" s="223"/>
      <c r="E69" s="224"/>
      <c r="F69" s="284">
        <f aca="true" t="shared" si="21" ref="F69:O69">SUBTOTAL(9,F70)</f>
        <v>50000</v>
      </c>
      <c r="G69" s="284">
        <f t="shared" si="21"/>
        <v>0</v>
      </c>
      <c r="H69" s="225">
        <f t="shared" si="21"/>
        <v>50000</v>
      </c>
      <c r="I69" s="225">
        <f t="shared" si="21"/>
        <v>50000</v>
      </c>
      <c r="J69" s="225">
        <f t="shared" si="21"/>
        <v>0</v>
      </c>
      <c r="K69" s="177">
        <f t="shared" si="21"/>
        <v>0</v>
      </c>
      <c r="L69" s="178">
        <f t="shared" si="21"/>
        <v>50000</v>
      </c>
      <c r="M69" s="177">
        <f t="shared" si="21"/>
        <v>50000</v>
      </c>
      <c r="N69" s="179">
        <f t="shared" si="21"/>
        <v>0</v>
      </c>
      <c r="O69" s="180">
        <f t="shared" si="21"/>
        <v>0</v>
      </c>
    </row>
    <row r="70" spans="1:15" s="61" customFormat="1" ht="57" thickBot="1">
      <c r="A70" s="156">
        <v>41</v>
      </c>
      <c r="B70" s="181"/>
      <c r="C70" s="182" t="s">
        <v>89</v>
      </c>
      <c r="D70" s="183" t="s">
        <v>27</v>
      </c>
      <c r="E70" s="184" t="s">
        <v>90</v>
      </c>
      <c r="F70" s="176">
        <v>50000</v>
      </c>
      <c r="G70" s="185">
        <v>0</v>
      </c>
      <c r="H70" s="185">
        <f>I70+J70</f>
        <v>50000</v>
      </c>
      <c r="I70" s="186">
        <v>50000</v>
      </c>
      <c r="J70" s="187">
        <v>0</v>
      </c>
      <c r="K70" s="164">
        <f>L70-H70</f>
        <v>0</v>
      </c>
      <c r="L70" s="281">
        <f>M70+N70</f>
        <v>50000</v>
      </c>
      <c r="M70" s="282">
        <v>50000</v>
      </c>
      <c r="N70" s="273">
        <v>0</v>
      </c>
      <c r="O70" s="146">
        <f>F70-G70-L70</f>
        <v>0</v>
      </c>
    </row>
    <row r="71" spans="1:15" s="188" customFormat="1" ht="33" customHeight="1" thickBot="1">
      <c r="A71" s="172"/>
      <c r="B71" s="132" t="s">
        <v>91</v>
      </c>
      <c r="C71" s="111" t="s">
        <v>92</v>
      </c>
      <c r="D71" s="111"/>
      <c r="E71" s="112"/>
      <c r="F71" s="31">
        <f>SUBTOTAL(9,F73:F74)</f>
        <v>370000</v>
      </c>
      <c r="G71" s="31">
        <f>SUBTOTAL(9,G73:G74)</f>
        <v>30000</v>
      </c>
      <c r="H71" s="31">
        <f>SUBTOTAL(9,H73:H74)</f>
        <v>340000</v>
      </c>
      <c r="I71" s="31">
        <f>SUBTOTAL(9,I73:I74)</f>
        <v>340000</v>
      </c>
      <c r="J71" s="31">
        <f>SUBTOTAL(9,J73:J74)</f>
        <v>0</v>
      </c>
      <c r="K71" s="32">
        <f>SUBTOTAL(9,K74:K74)</f>
        <v>0</v>
      </c>
      <c r="L71" s="26">
        <f>SUBTOTAL(9,L74:L74)</f>
        <v>300000</v>
      </c>
      <c r="M71" s="32">
        <f>SUBTOTAL(9,M74:M74)</f>
        <v>300000</v>
      </c>
      <c r="N71" s="33">
        <f>SUBTOTAL(9,N74:N74)</f>
        <v>0</v>
      </c>
      <c r="O71" s="34">
        <f>SUBTOTAL(9,O74:O74)</f>
        <v>0</v>
      </c>
    </row>
    <row r="72" spans="1:15" s="123" customFormat="1" ht="29.25" customHeight="1">
      <c r="A72" s="134"/>
      <c r="B72" s="115" t="s">
        <v>93</v>
      </c>
      <c r="C72" s="116" t="s">
        <v>94</v>
      </c>
      <c r="D72" s="116"/>
      <c r="E72" s="117"/>
      <c r="F72" s="135">
        <f>SUBTOTAL(9,F73:F74)</f>
        <v>370000</v>
      </c>
      <c r="G72" s="135">
        <f>SUBTOTAL(9,G73:G74)</f>
        <v>30000</v>
      </c>
      <c r="H72" s="135">
        <f>SUBTOTAL(9,H73:H74)</f>
        <v>340000</v>
      </c>
      <c r="I72" s="135">
        <f>SUBTOTAL(9,I73:I74)</f>
        <v>340000</v>
      </c>
      <c r="J72" s="135">
        <f>SUBTOTAL(9,J73:J74)</f>
        <v>0</v>
      </c>
      <c r="K72" s="119">
        <f>SUBTOTAL(9,K74:K74)</f>
        <v>0</v>
      </c>
      <c r="L72" s="120">
        <f>SUBTOTAL(9,L74:L74)</f>
        <v>300000</v>
      </c>
      <c r="M72" s="119">
        <f>SUBTOTAL(9,M74:M74)</f>
        <v>300000</v>
      </c>
      <c r="N72" s="121">
        <f>SUBTOTAL(9,N74:N74)</f>
        <v>0</v>
      </c>
      <c r="O72" s="122">
        <f>SUBTOTAL(9,O74:O74)</f>
        <v>0</v>
      </c>
    </row>
    <row r="73" spans="1:15" s="190" customFormat="1" ht="22.5">
      <c r="A73" s="62">
        <v>42</v>
      </c>
      <c r="B73" s="125"/>
      <c r="C73" s="64" t="s">
        <v>95</v>
      </c>
      <c r="D73" s="65" t="s">
        <v>27</v>
      </c>
      <c r="E73" s="66" t="s">
        <v>39</v>
      </c>
      <c r="F73" s="68">
        <v>70000</v>
      </c>
      <c r="G73" s="176">
        <v>30000</v>
      </c>
      <c r="H73" s="67">
        <f>I73+J73</f>
        <v>40000</v>
      </c>
      <c r="I73" s="67">
        <v>40000</v>
      </c>
      <c r="J73" s="69">
        <v>0</v>
      </c>
      <c r="K73" s="271">
        <f>L73-H73</f>
        <v>0</v>
      </c>
      <c r="L73" s="71">
        <f>M73+N73</f>
        <v>40000</v>
      </c>
      <c r="M73" s="72">
        <v>40000</v>
      </c>
      <c r="N73" s="73">
        <v>0</v>
      </c>
      <c r="O73" s="146"/>
    </row>
    <row r="74" spans="1:15" s="190" customFormat="1" ht="23.25" thickBot="1">
      <c r="A74" s="81">
        <v>43</v>
      </c>
      <c r="B74" s="143"/>
      <c r="C74" s="83" t="s">
        <v>96</v>
      </c>
      <c r="D74" s="84" t="s">
        <v>27</v>
      </c>
      <c r="E74" s="85" t="s">
        <v>28</v>
      </c>
      <c r="F74" s="87">
        <v>300000</v>
      </c>
      <c r="G74" s="87">
        <v>0</v>
      </c>
      <c r="H74" s="86">
        <f>I74+J74</f>
        <v>300000</v>
      </c>
      <c r="I74" s="86">
        <v>300000</v>
      </c>
      <c r="J74" s="88">
        <v>0</v>
      </c>
      <c r="K74" s="305">
        <f>L74-H74</f>
        <v>0</v>
      </c>
      <c r="L74" s="166">
        <f>M74+N74</f>
        <v>300000</v>
      </c>
      <c r="M74" s="167">
        <v>300000</v>
      </c>
      <c r="N74" s="168">
        <v>0</v>
      </c>
      <c r="O74" s="146">
        <f>F74-(G74+H74)</f>
        <v>0</v>
      </c>
    </row>
    <row r="75" spans="1:15" s="188" customFormat="1" ht="33" customHeight="1" thickBot="1">
      <c r="A75" s="172"/>
      <c r="B75" s="132" t="s">
        <v>97</v>
      </c>
      <c r="C75" s="132" t="s">
        <v>98</v>
      </c>
      <c r="D75" s="132"/>
      <c r="E75" s="112"/>
      <c r="F75" s="31">
        <f aca="true" t="shared" si="22" ref="F75:O75">SUBTOTAL(9,F77:F79)</f>
        <v>16619000</v>
      </c>
      <c r="G75" s="31">
        <f t="shared" si="22"/>
        <v>55000</v>
      </c>
      <c r="H75" s="31">
        <f t="shared" si="22"/>
        <v>2700000</v>
      </c>
      <c r="I75" s="31">
        <f t="shared" si="22"/>
        <v>2700000</v>
      </c>
      <c r="J75" s="31">
        <f t="shared" si="22"/>
        <v>0</v>
      </c>
      <c r="K75" s="32">
        <f t="shared" si="22"/>
        <v>0</v>
      </c>
      <c r="L75" s="26">
        <f t="shared" si="22"/>
        <v>2700000</v>
      </c>
      <c r="M75" s="32">
        <f t="shared" si="22"/>
        <v>2700000</v>
      </c>
      <c r="N75" s="33">
        <f t="shared" si="22"/>
        <v>0</v>
      </c>
      <c r="O75" s="34" t="e">
        <f t="shared" si="22"/>
        <v>#REF!</v>
      </c>
    </row>
    <row r="76" spans="1:15" s="123" customFormat="1" ht="27" customHeight="1">
      <c r="A76" s="134"/>
      <c r="B76" s="115" t="s">
        <v>99</v>
      </c>
      <c r="C76" s="116" t="s">
        <v>100</v>
      </c>
      <c r="D76" s="116"/>
      <c r="E76" s="117"/>
      <c r="F76" s="118">
        <f aca="true" t="shared" si="23" ref="F76:O76">SUBTOTAL(9,F77:F79)</f>
        <v>16619000</v>
      </c>
      <c r="G76" s="118">
        <f t="shared" si="23"/>
        <v>55000</v>
      </c>
      <c r="H76" s="118">
        <f t="shared" si="23"/>
        <v>2700000</v>
      </c>
      <c r="I76" s="118">
        <f t="shared" si="23"/>
        <v>2700000</v>
      </c>
      <c r="J76" s="118">
        <f t="shared" si="23"/>
        <v>0</v>
      </c>
      <c r="K76" s="119">
        <f t="shared" si="23"/>
        <v>0</v>
      </c>
      <c r="L76" s="120">
        <f t="shared" si="23"/>
        <v>2700000</v>
      </c>
      <c r="M76" s="119">
        <f t="shared" si="23"/>
        <v>2700000</v>
      </c>
      <c r="N76" s="121">
        <f t="shared" si="23"/>
        <v>0</v>
      </c>
      <c r="O76" s="122" t="e">
        <f t="shared" si="23"/>
        <v>#REF!</v>
      </c>
    </row>
    <row r="77" spans="1:15" s="142" customFormat="1" ht="22.5">
      <c r="A77" s="62">
        <v>44</v>
      </c>
      <c r="B77" s="125"/>
      <c r="C77" s="127" t="s">
        <v>101</v>
      </c>
      <c r="D77" s="65" t="s">
        <v>27</v>
      </c>
      <c r="E77" s="66" t="s">
        <v>102</v>
      </c>
      <c r="F77" s="67">
        <v>16419000</v>
      </c>
      <c r="G77" s="68">
        <v>55000</v>
      </c>
      <c r="H77" s="67">
        <f>I77+J77</f>
        <v>2500000</v>
      </c>
      <c r="I77" s="67">
        <v>2500000</v>
      </c>
      <c r="J77" s="69">
        <v>0</v>
      </c>
      <c r="K77" s="191">
        <f>L77-H77</f>
        <v>0</v>
      </c>
      <c r="L77" s="71">
        <f>M77+N77</f>
        <v>2500000</v>
      </c>
      <c r="M77" s="72">
        <v>2500000</v>
      </c>
      <c r="N77" s="73">
        <v>0</v>
      </c>
      <c r="O77" s="146">
        <f>F77-(G77+H77)</f>
        <v>13864000</v>
      </c>
    </row>
    <row r="78" spans="1:15" s="142" customFormat="1" ht="22.5">
      <c r="A78" s="62">
        <v>45</v>
      </c>
      <c r="B78" s="125"/>
      <c r="C78" s="64" t="s">
        <v>103</v>
      </c>
      <c r="D78" s="65" t="s">
        <v>27</v>
      </c>
      <c r="E78" s="66" t="s">
        <v>28</v>
      </c>
      <c r="F78" s="67">
        <v>100000</v>
      </c>
      <c r="G78" s="192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/>
    </row>
    <row r="79" spans="1:15" s="61" customFormat="1" ht="48.75" customHeight="1" thickBot="1">
      <c r="A79" s="62">
        <v>46</v>
      </c>
      <c r="B79" s="125"/>
      <c r="C79" s="64" t="s">
        <v>104</v>
      </c>
      <c r="D79" s="65" t="s">
        <v>27</v>
      </c>
      <c r="E79" s="66" t="s">
        <v>28</v>
      </c>
      <c r="F79" s="67">
        <v>100000</v>
      </c>
      <c r="G79" s="68">
        <v>0</v>
      </c>
      <c r="H79" s="67">
        <f>I79+J79</f>
        <v>100000</v>
      </c>
      <c r="I79" s="67">
        <v>100000</v>
      </c>
      <c r="J79" s="69">
        <v>0</v>
      </c>
      <c r="K79" s="145">
        <f>L79-H79</f>
        <v>0</v>
      </c>
      <c r="L79" s="71">
        <f>M79+N79</f>
        <v>100000</v>
      </c>
      <c r="M79" s="72">
        <v>100000</v>
      </c>
      <c r="N79" s="73">
        <v>0</v>
      </c>
      <c r="O79" s="146" t="e">
        <f>#REF!-#REF!-L79</f>
        <v>#REF!</v>
      </c>
    </row>
    <row r="80" spans="1:15" s="35" customFormat="1" ht="28.5" customHeight="1" thickBot="1">
      <c r="A80" s="539" t="s">
        <v>105</v>
      </c>
      <c r="B80" s="540"/>
      <c r="C80" s="541"/>
      <c r="D80" s="36"/>
      <c r="E80" s="37"/>
      <c r="F80" s="38">
        <f aca="true" t="shared" si="24" ref="F80:N80">SUBTOTAL(9,F83:F107)</f>
        <v>12385000</v>
      </c>
      <c r="G80" s="38">
        <f t="shared" si="24"/>
        <v>0</v>
      </c>
      <c r="H80" s="38">
        <f t="shared" si="24"/>
        <v>10504880</v>
      </c>
      <c r="I80" s="38">
        <f t="shared" si="24"/>
        <v>10504880</v>
      </c>
      <c r="J80" s="38">
        <f t="shared" si="24"/>
        <v>0</v>
      </c>
      <c r="K80" s="39">
        <f t="shared" si="24"/>
        <v>0</v>
      </c>
      <c r="L80" s="39">
        <f t="shared" si="24"/>
        <v>10504880</v>
      </c>
      <c r="M80" s="39">
        <f t="shared" si="24"/>
        <v>10504880</v>
      </c>
      <c r="N80" s="40">
        <f t="shared" si="24"/>
        <v>0</v>
      </c>
      <c r="O80" s="193">
        <f>SUBTOTAL(9,O83:O103)</f>
        <v>-100000</v>
      </c>
    </row>
    <row r="81" spans="1:15" s="113" customFormat="1" ht="21.75" customHeight="1" thickBot="1">
      <c r="A81" s="109"/>
      <c r="B81" s="132" t="s">
        <v>60</v>
      </c>
      <c r="C81" s="111" t="s">
        <v>61</v>
      </c>
      <c r="D81" s="111"/>
      <c r="E81" s="112"/>
      <c r="F81" s="31">
        <f aca="true" t="shared" si="25" ref="F81:O81">SUBTOTAL(9,F83)</f>
        <v>4900000</v>
      </c>
      <c r="G81" s="31">
        <f t="shared" si="25"/>
        <v>0</v>
      </c>
      <c r="H81" s="31">
        <f t="shared" si="25"/>
        <v>2900000</v>
      </c>
      <c r="I81" s="31">
        <f t="shared" si="25"/>
        <v>2900000</v>
      </c>
      <c r="J81" s="31">
        <f t="shared" si="25"/>
        <v>0</v>
      </c>
      <c r="K81" s="32">
        <f t="shared" si="25"/>
        <v>0</v>
      </c>
      <c r="L81" s="26">
        <f t="shared" si="25"/>
        <v>2900000</v>
      </c>
      <c r="M81" s="32">
        <f t="shared" si="25"/>
        <v>2900000</v>
      </c>
      <c r="N81" s="33">
        <f t="shared" si="25"/>
        <v>0</v>
      </c>
      <c r="O81" s="34">
        <f t="shared" si="25"/>
        <v>0</v>
      </c>
    </row>
    <row r="82" spans="1:15" s="123" customFormat="1" ht="29.25" customHeight="1">
      <c r="A82" s="114"/>
      <c r="B82" s="115" t="s">
        <v>106</v>
      </c>
      <c r="C82" s="116" t="s">
        <v>107</v>
      </c>
      <c r="D82" s="116"/>
      <c r="E82" s="117"/>
      <c r="F82" s="118">
        <f aca="true" t="shared" si="26" ref="F82:O82">SUBTOTAL(9,F83)</f>
        <v>4900000</v>
      </c>
      <c r="G82" s="118">
        <f t="shared" si="26"/>
        <v>0</v>
      </c>
      <c r="H82" s="118">
        <f t="shared" si="26"/>
        <v>2900000</v>
      </c>
      <c r="I82" s="118">
        <f t="shared" si="26"/>
        <v>2900000</v>
      </c>
      <c r="J82" s="118">
        <f t="shared" si="26"/>
        <v>0</v>
      </c>
      <c r="K82" s="119">
        <f t="shared" si="26"/>
        <v>0</v>
      </c>
      <c r="L82" s="120">
        <f t="shared" si="26"/>
        <v>2900000</v>
      </c>
      <c r="M82" s="119">
        <f t="shared" si="26"/>
        <v>2900000</v>
      </c>
      <c r="N82" s="121">
        <f t="shared" si="26"/>
        <v>0</v>
      </c>
      <c r="O82" s="122">
        <f t="shared" si="26"/>
        <v>0</v>
      </c>
    </row>
    <row r="83" spans="1:15" s="198" customFormat="1" ht="18" customHeight="1">
      <c r="A83" s="194">
        <v>47</v>
      </c>
      <c r="B83" s="195"/>
      <c r="C83" s="64" t="s">
        <v>108</v>
      </c>
      <c r="D83" s="65" t="s">
        <v>109</v>
      </c>
      <c r="E83" s="66" t="s">
        <v>28</v>
      </c>
      <c r="F83" s="67">
        <v>4900000</v>
      </c>
      <c r="G83" s="176">
        <v>0</v>
      </c>
      <c r="H83" s="67">
        <f>I83+J83</f>
        <v>2900000</v>
      </c>
      <c r="I83" s="67">
        <v>2900000</v>
      </c>
      <c r="J83" s="69">
        <v>0</v>
      </c>
      <c r="K83" s="196">
        <f>L83-H83</f>
        <v>0</v>
      </c>
      <c r="L83" s="71">
        <f>SUM(M83:N83)</f>
        <v>2900000</v>
      </c>
      <c r="M83" s="72">
        <v>2900000</v>
      </c>
      <c r="N83" s="73">
        <v>0</v>
      </c>
      <c r="O83" s="197"/>
    </row>
    <row r="84" spans="1:15" s="123" customFormat="1" ht="29.25" customHeight="1">
      <c r="A84" s="199"/>
      <c r="B84" s="200" t="s">
        <v>110</v>
      </c>
      <c r="C84" s="201" t="s">
        <v>111</v>
      </c>
      <c r="D84" s="201"/>
      <c r="E84" s="202"/>
      <c r="F84" s="203">
        <f aca="true" t="shared" si="27" ref="F84:O84">SUBTOTAL(9,F85:F86)</f>
        <v>185000</v>
      </c>
      <c r="G84" s="203">
        <f t="shared" si="27"/>
        <v>0</v>
      </c>
      <c r="H84" s="203">
        <f t="shared" si="27"/>
        <v>200000</v>
      </c>
      <c r="I84" s="203">
        <f t="shared" si="27"/>
        <v>200000</v>
      </c>
      <c r="J84" s="203">
        <f t="shared" si="27"/>
        <v>0</v>
      </c>
      <c r="K84" s="203">
        <f t="shared" si="27"/>
        <v>0</v>
      </c>
      <c r="L84" s="268">
        <f t="shared" si="27"/>
        <v>200000</v>
      </c>
      <c r="M84" s="203">
        <f t="shared" si="27"/>
        <v>200000</v>
      </c>
      <c r="N84" s="292">
        <f t="shared" si="27"/>
        <v>0</v>
      </c>
      <c r="O84" s="285">
        <f t="shared" si="27"/>
        <v>0</v>
      </c>
    </row>
    <row r="85" spans="1:15" s="123" customFormat="1" ht="24" customHeight="1">
      <c r="A85" s="204">
        <v>48</v>
      </c>
      <c r="B85" s="205"/>
      <c r="C85" s="206" t="s">
        <v>142</v>
      </c>
      <c r="D85" s="207" t="s">
        <v>112</v>
      </c>
      <c r="E85" s="66" t="s">
        <v>28</v>
      </c>
      <c r="F85" s="68">
        <v>65000</v>
      </c>
      <c r="G85" s="68">
        <v>0</v>
      </c>
      <c r="H85" s="67">
        <f>I85+J85</f>
        <v>80000</v>
      </c>
      <c r="I85" s="67">
        <v>80000</v>
      </c>
      <c r="J85" s="69">
        <v>0</v>
      </c>
      <c r="K85" s="208">
        <f>L85-H85</f>
        <v>0</v>
      </c>
      <c r="L85" s="71">
        <f>SUM(M85:N85)</f>
        <v>80000</v>
      </c>
      <c r="M85" s="72">
        <v>80000</v>
      </c>
      <c r="N85" s="73">
        <v>0</v>
      </c>
      <c r="O85" s="209"/>
    </row>
    <row r="86" spans="1:15" s="123" customFormat="1" ht="17.25" customHeight="1" thickBot="1">
      <c r="A86" s="204">
        <v>49</v>
      </c>
      <c r="B86" s="205"/>
      <c r="C86" s="206" t="s">
        <v>113</v>
      </c>
      <c r="D86" s="65" t="s">
        <v>27</v>
      </c>
      <c r="E86" s="66" t="s">
        <v>28</v>
      </c>
      <c r="F86" s="68">
        <v>120000</v>
      </c>
      <c r="G86" s="68">
        <v>0</v>
      </c>
      <c r="H86" s="67">
        <f>I86+J86</f>
        <v>120000</v>
      </c>
      <c r="I86" s="67">
        <v>120000</v>
      </c>
      <c r="J86" s="69">
        <v>0</v>
      </c>
      <c r="K86" s="208">
        <f>L86-H86</f>
        <v>0</v>
      </c>
      <c r="L86" s="71">
        <f>SUM(M86:N86)</f>
        <v>120000</v>
      </c>
      <c r="M86" s="72">
        <v>120000</v>
      </c>
      <c r="N86" s="73">
        <v>0</v>
      </c>
      <c r="O86" s="209"/>
    </row>
    <row r="87" spans="1:15" s="174" customFormat="1" ht="21" customHeight="1" thickBot="1">
      <c r="A87" s="172"/>
      <c r="B87" s="132" t="s">
        <v>80</v>
      </c>
      <c r="C87" s="111" t="s">
        <v>81</v>
      </c>
      <c r="D87" s="111"/>
      <c r="E87" s="112"/>
      <c r="F87" s="31">
        <f aca="true" t="shared" si="28" ref="F87:O87">SUBTOTAL(9,F89:F89)</f>
        <v>300000</v>
      </c>
      <c r="G87" s="31">
        <f t="shared" si="28"/>
        <v>0</v>
      </c>
      <c r="H87" s="31">
        <f t="shared" si="28"/>
        <v>400000</v>
      </c>
      <c r="I87" s="31">
        <f t="shared" si="28"/>
        <v>400000</v>
      </c>
      <c r="J87" s="31">
        <f t="shared" si="28"/>
        <v>0</v>
      </c>
      <c r="K87" s="31">
        <f t="shared" si="28"/>
        <v>0</v>
      </c>
      <c r="L87" s="25">
        <f t="shared" si="28"/>
        <v>400000</v>
      </c>
      <c r="M87" s="31">
        <f t="shared" si="28"/>
        <v>400000</v>
      </c>
      <c r="N87" s="288">
        <f t="shared" si="28"/>
        <v>0</v>
      </c>
      <c r="O87" s="286">
        <f t="shared" si="28"/>
        <v>-100000</v>
      </c>
    </row>
    <row r="88" spans="1:15" s="123" customFormat="1" ht="21" customHeight="1">
      <c r="A88" s="134"/>
      <c r="B88" s="115" t="s">
        <v>82</v>
      </c>
      <c r="C88" s="116" t="s">
        <v>83</v>
      </c>
      <c r="D88" s="116"/>
      <c r="E88" s="117"/>
      <c r="F88" s="135">
        <f aca="true" t="shared" si="29" ref="F88:N88">SUBTOTAL(9,F89:F89)</f>
        <v>300000</v>
      </c>
      <c r="G88" s="135">
        <f t="shared" si="29"/>
        <v>0</v>
      </c>
      <c r="H88" s="135">
        <f t="shared" si="29"/>
        <v>400000</v>
      </c>
      <c r="I88" s="135">
        <f t="shared" si="29"/>
        <v>400000</v>
      </c>
      <c r="J88" s="135">
        <f t="shared" si="29"/>
        <v>0</v>
      </c>
      <c r="K88" s="135">
        <f t="shared" si="29"/>
        <v>0</v>
      </c>
      <c r="L88" s="267">
        <f t="shared" si="29"/>
        <v>400000</v>
      </c>
      <c r="M88" s="135">
        <f t="shared" si="29"/>
        <v>400000</v>
      </c>
      <c r="N88" s="291">
        <f t="shared" si="29"/>
        <v>0</v>
      </c>
      <c r="O88" s="175">
        <f>SUBTOTAL(9,O89:O94)</f>
        <v>-100000</v>
      </c>
    </row>
    <row r="89" spans="1:15" s="61" customFormat="1" ht="18.75" customHeight="1" thickBot="1">
      <c r="A89" s="62">
        <v>50</v>
      </c>
      <c r="B89" s="125"/>
      <c r="C89" s="64" t="s">
        <v>114</v>
      </c>
      <c r="D89" s="65" t="s">
        <v>27</v>
      </c>
      <c r="E89" s="66" t="s">
        <v>28</v>
      </c>
      <c r="F89" s="67">
        <v>300000</v>
      </c>
      <c r="G89" s="68">
        <v>0</v>
      </c>
      <c r="H89" s="67">
        <f>I89+J89</f>
        <v>400000</v>
      </c>
      <c r="I89" s="67">
        <v>400000</v>
      </c>
      <c r="J89" s="69">
        <v>0</v>
      </c>
      <c r="K89" s="145">
        <f>L89-H89</f>
        <v>0</v>
      </c>
      <c r="L89" s="71">
        <f>M89+N89</f>
        <v>400000</v>
      </c>
      <c r="M89" s="72">
        <v>400000</v>
      </c>
      <c r="N89" s="73">
        <v>0</v>
      </c>
      <c r="O89" s="146">
        <f>F89-G89-L89</f>
        <v>-100000</v>
      </c>
    </row>
    <row r="90" spans="1:15" s="113" customFormat="1" ht="18.75" customHeight="1" thickBot="1">
      <c r="A90" s="109"/>
      <c r="B90" s="132" t="s">
        <v>150</v>
      </c>
      <c r="C90" s="111" t="s">
        <v>151</v>
      </c>
      <c r="D90" s="111"/>
      <c r="E90" s="112"/>
      <c r="F90" s="31"/>
      <c r="G90" s="31"/>
      <c r="H90" s="31">
        <f aca="true" t="shared" si="30" ref="H90:N90">SUBTOTAL(9,H92)</f>
        <v>4880</v>
      </c>
      <c r="I90" s="31">
        <f t="shared" si="30"/>
        <v>4880</v>
      </c>
      <c r="J90" s="31">
        <f t="shared" si="30"/>
        <v>0</v>
      </c>
      <c r="K90" s="32">
        <f t="shared" si="30"/>
        <v>0</v>
      </c>
      <c r="L90" s="26">
        <f t="shared" si="30"/>
        <v>4880</v>
      </c>
      <c r="M90" s="32">
        <f t="shared" si="30"/>
        <v>4880</v>
      </c>
      <c r="N90" s="33">
        <f t="shared" si="30"/>
        <v>0</v>
      </c>
      <c r="O90" s="34"/>
    </row>
    <row r="91" spans="1:15" s="123" customFormat="1" ht="18.75" customHeight="1" thickBot="1">
      <c r="A91" s="210"/>
      <c r="B91" s="211" t="s">
        <v>153</v>
      </c>
      <c r="C91" s="212" t="s">
        <v>152</v>
      </c>
      <c r="D91" s="212"/>
      <c r="E91" s="30"/>
      <c r="F91" s="31"/>
      <c r="G91" s="31"/>
      <c r="H91" s="302">
        <f aca="true" t="shared" si="31" ref="H91:N91">SUBTOTAL(9,H92)</f>
        <v>4880</v>
      </c>
      <c r="I91" s="302">
        <f t="shared" si="31"/>
        <v>4880</v>
      </c>
      <c r="J91" s="302">
        <f t="shared" si="31"/>
        <v>0</v>
      </c>
      <c r="K91" s="302">
        <f t="shared" si="31"/>
        <v>0</v>
      </c>
      <c r="L91" s="304">
        <f t="shared" si="31"/>
        <v>4880</v>
      </c>
      <c r="M91" s="302">
        <f t="shared" si="31"/>
        <v>4880</v>
      </c>
      <c r="N91" s="303">
        <f t="shared" si="31"/>
        <v>0</v>
      </c>
      <c r="O91" s="122"/>
    </row>
    <row r="92" spans="1:15" s="61" customFormat="1" ht="18.75" customHeight="1" thickBot="1">
      <c r="A92" s="156">
        <v>51</v>
      </c>
      <c r="B92" s="181"/>
      <c r="C92" s="295" t="s">
        <v>154</v>
      </c>
      <c r="D92" s="296" t="s">
        <v>155</v>
      </c>
      <c r="E92" s="159"/>
      <c r="F92" s="297"/>
      <c r="G92" s="264"/>
      <c r="H92" s="185">
        <f>I92+J92</f>
        <v>4880</v>
      </c>
      <c r="I92" s="185">
        <v>4880</v>
      </c>
      <c r="J92" s="299">
        <v>0</v>
      </c>
      <c r="K92" s="300">
        <f>L92-H92</f>
        <v>0</v>
      </c>
      <c r="L92" s="269">
        <f>M92+N92</f>
        <v>4880</v>
      </c>
      <c r="M92" s="270">
        <v>4880</v>
      </c>
      <c r="N92" s="301">
        <v>0</v>
      </c>
      <c r="O92" s="298"/>
    </row>
    <row r="93" spans="1:15" s="113" customFormat="1" ht="27.75" customHeight="1" thickBot="1">
      <c r="A93" s="109"/>
      <c r="B93" s="132" t="s">
        <v>91</v>
      </c>
      <c r="C93" s="111" t="s">
        <v>92</v>
      </c>
      <c r="D93" s="111"/>
      <c r="E93" s="112"/>
      <c r="F93" s="31">
        <f aca="true" t="shared" si="32" ref="F93:O93">SUBTOTAL(9,F95)</f>
        <v>7000000</v>
      </c>
      <c r="G93" s="31">
        <f t="shared" si="32"/>
        <v>0</v>
      </c>
      <c r="H93" s="31">
        <f t="shared" si="32"/>
        <v>7000000</v>
      </c>
      <c r="I93" s="31">
        <f t="shared" si="32"/>
        <v>7000000</v>
      </c>
      <c r="J93" s="31">
        <f t="shared" si="32"/>
        <v>0</v>
      </c>
      <c r="K93" s="32">
        <f t="shared" si="32"/>
        <v>0</v>
      </c>
      <c r="L93" s="26">
        <f t="shared" si="32"/>
        <v>7000000</v>
      </c>
      <c r="M93" s="32">
        <f t="shared" si="32"/>
        <v>7000000</v>
      </c>
      <c r="N93" s="33">
        <f t="shared" si="32"/>
        <v>0</v>
      </c>
      <c r="O93" s="34">
        <f t="shared" si="32"/>
        <v>0</v>
      </c>
    </row>
    <row r="94" spans="1:15" s="123" customFormat="1" ht="30.75" customHeight="1" thickBot="1">
      <c r="A94" s="210"/>
      <c r="B94" s="211" t="s">
        <v>115</v>
      </c>
      <c r="C94" s="212" t="s">
        <v>116</v>
      </c>
      <c r="D94" s="212"/>
      <c r="E94" s="30"/>
      <c r="F94" s="31">
        <f aca="true" t="shared" si="33" ref="F94:O94">SUBTOTAL(9,F95)</f>
        <v>7000000</v>
      </c>
      <c r="G94" s="31">
        <f t="shared" si="33"/>
        <v>0</v>
      </c>
      <c r="H94" s="31">
        <f t="shared" si="33"/>
        <v>7000000</v>
      </c>
      <c r="I94" s="31">
        <f t="shared" si="33"/>
        <v>7000000</v>
      </c>
      <c r="J94" s="31">
        <f t="shared" si="33"/>
        <v>0</v>
      </c>
      <c r="K94" s="32">
        <f t="shared" si="33"/>
        <v>0</v>
      </c>
      <c r="L94" s="26">
        <f t="shared" si="33"/>
        <v>7000000</v>
      </c>
      <c r="M94" s="32">
        <f t="shared" si="33"/>
        <v>7000000</v>
      </c>
      <c r="N94" s="33">
        <f t="shared" si="33"/>
        <v>0</v>
      </c>
      <c r="O94" s="122">
        <f t="shared" si="33"/>
        <v>0</v>
      </c>
    </row>
    <row r="95" spans="1:15" s="198" customFormat="1" ht="51.75" customHeight="1" thickBot="1">
      <c r="A95" s="213">
        <v>52</v>
      </c>
      <c r="B95" s="214"/>
      <c r="C95" s="103" t="s">
        <v>117</v>
      </c>
      <c r="D95" s="104" t="s">
        <v>118</v>
      </c>
      <c r="E95" s="105" t="s">
        <v>28</v>
      </c>
      <c r="F95" s="106">
        <v>7000000</v>
      </c>
      <c r="G95" s="107">
        <v>0</v>
      </c>
      <c r="H95" s="106">
        <f>I95+J95</f>
        <v>7000000</v>
      </c>
      <c r="I95" s="106">
        <v>7000000</v>
      </c>
      <c r="J95" s="108">
        <v>0</v>
      </c>
      <c r="K95" s="272">
        <f>L95-H95</f>
        <v>0</v>
      </c>
      <c r="L95" s="269">
        <f>SUM(M95:N95)</f>
        <v>7000000</v>
      </c>
      <c r="M95" s="270">
        <v>7000000</v>
      </c>
      <c r="N95" s="273">
        <v>0</v>
      </c>
      <c r="O95" s="197"/>
    </row>
    <row r="96" spans="1:15" s="174" customFormat="1" ht="27.75" customHeight="1" hidden="1" thickBot="1">
      <c r="A96" s="215"/>
      <c r="B96" s="216" t="s">
        <v>80</v>
      </c>
      <c r="C96" s="217" t="s">
        <v>81</v>
      </c>
      <c r="D96" s="217"/>
      <c r="E96" s="218"/>
      <c r="F96" s="219">
        <f aca="true" t="shared" si="34" ref="F96:O96">SUBTOTAL(9,F98:F103)</f>
        <v>0</v>
      </c>
      <c r="G96" s="219">
        <f t="shared" si="34"/>
        <v>0</v>
      </c>
      <c r="H96" s="219">
        <f t="shared" si="34"/>
        <v>0</v>
      </c>
      <c r="I96" s="219">
        <f t="shared" si="34"/>
        <v>0</v>
      </c>
      <c r="J96" s="219">
        <f t="shared" si="34"/>
        <v>0</v>
      </c>
      <c r="K96" s="32">
        <f t="shared" si="34"/>
        <v>0</v>
      </c>
      <c r="L96" s="26">
        <f t="shared" si="34"/>
        <v>0</v>
      </c>
      <c r="M96" s="32">
        <f t="shared" si="34"/>
        <v>0</v>
      </c>
      <c r="N96" s="33">
        <f t="shared" si="34"/>
        <v>0</v>
      </c>
      <c r="O96" s="220">
        <f t="shared" si="34"/>
        <v>0</v>
      </c>
    </row>
    <row r="97" spans="1:15" s="123" customFormat="1" ht="29.25" customHeight="1" hidden="1">
      <c r="A97" s="221"/>
      <c r="B97" s="222" t="s">
        <v>82</v>
      </c>
      <c r="C97" s="223" t="s">
        <v>83</v>
      </c>
      <c r="D97" s="223"/>
      <c r="E97" s="224"/>
      <c r="F97" s="225">
        <f aca="true" t="shared" si="35" ref="F97:O97">SUBTOTAL(9,F98:F99)</f>
        <v>0</v>
      </c>
      <c r="G97" s="225">
        <f t="shared" si="35"/>
        <v>0</v>
      </c>
      <c r="H97" s="225">
        <f t="shared" si="35"/>
        <v>0</v>
      </c>
      <c r="I97" s="225">
        <f t="shared" si="35"/>
        <v>0</v>
      </c>
      <c r="J97" s="225">
        <f t="shared" si="35"/>
        <v>0</v>
      </c>
      <c r="K97" s="177">
        <f t="shared" si="35"/>
        <v>0</v>
      </c>
      <c r="L97" s="178">
        <f t="shared" si="35"/>
        <v>0</v>
      </c>
      <c r="M97" s="177">
        <f t="shared" si="35"/>
        <v>0</v>
      </c>
      <c r="N97" s="179">
        <f t="shared" si="35"/>
        <v>0</v>
      </c>
      <c r="O97" s="226">
        <f t="shared" si="35"/>
        <v>0</v>
      </c>
    </row>
    <row r="98" spans="1:15" s="229" customFormat="1" ht="22.5" customHeight="1" hidden="1">
      <c r="A98" s="227">
        <v>51</v>
      </c>
      <c r="B98" s="125"/>
      <c r="C98" s="64" t="s">
        <v>119</v>
      </c>
      <c r="D98" s="64"/>
      <c r="E98" s="66"/>
      <c r="F98" s="67"/>
      <c r="G98" s="68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229" customFormat="1" ht="23.25" customHeight="1" hidden="1" thickBot="1">
      <c r="A99" s="230">
        <v>52</v>
      </c>
      <c r="B99" s="169"/>
      <c r="C99" s="64" t="s">
        <v>119</v>
      </c>
      <c r="D99" s="64"/>
      <c r="E99" s="66"/>
      <c r="F99" s="67"/>
      <c r="G99" s="176"/>
      <c r="H99" s="67">
        <f>I99+J99</f>
        <v>0</v>
      </c>
      <c r="I99" s="67"/>
      <c r="J99" s="228"/>
      <c r="K99" s="196"/>
      <c r="L99" s="71"/>
      <c r="M99" s="72"/>
      <c r="N99" s="73"/>
      <c r="O99" s="197"/>
    </row>
    <row r="100" spans="1:15" s="123" customFormat="1" ht="29.25" customHeight="1" hidden="1">
      <c r="A100" s="231"/>
      <c r="B100" s="115" t="s">
        <v>120</v>
      </c>
      <c r="C100" s="116" t="s">
        <v>121</v>
      </c>
      <c r="D100" s="116"/>
      <c r="E100" s="117"/>
      <c r="F100" s="118">
        <f aca="true" t="shared" si="36" ref="F100:O100">SUBTOTAL(9,F101)</f>
        <v>0</v>
      </c>
      <c r="G100" s="118">
        <f t="shared" si="36"/>
        <v>0</v>
      </c>
      <c r="H100" s="118">
        <f t="shared" si="36"/>
        <v>0</v>
      </c>
      <c r="I100" s="118">
        <f t="shared" si="36"/>
        <v>0</v>
      </c>
      <c r="J100" s="118">
        <f t="shared" si="36"/>
        <v>0</v>
      </c>
      <c r="K100" s="119">
        <f t="shared" si="36"/>
        <v>0</v>
      </c>
      <c r="L100" s="120">
        <f t="shared" si="36"/>
        <v>0</v>
      </c>
      <c r="M100" s="119">
        <f t="shared" si="36"/>
        <v>0</v>
      </c>
      <c r="N100" s="121">
        <f t="shared" si="36"/>
        <v>0</v>
      </c>
      <c r="O100" s="122">
        <f t="shared" si="36"/>
        <v>0</v>
      </c>
    </row>
    <row r="101" spans="1:15" s="229" customFormat="1" ht="12.75" customHeight="1" hidden="1">
      <c r="A101" s="230">
        <v>53</v>
      </c>
      <c r="B101" s="169"/>
      <c r="C101" s="232" t="s">
        <v>122</v>
      </c>
      <c r="D101" s="232"/>
      <c r="E101" s="66"/>
      <c r="F101" s="67"/>
      <c r="G101" s="176"/>
      <c r="H101" s="67">
        <f>I101+J101</f>
        <v>0</v>
      </c>
      <c r="I101" s="67"/>
      <c r="J101" s="228"/>
      <c r="K101" s="196"/>
      <c r="L101" s="71"/>
      <c r="M101" s="72"/>
      <c r="N101" s="73"/>
      <c r="O101" s="197"/>
    </row>
    <row r="102" spans="1:15" s="123" customFormat="1" ht="29.25" customHeight="1" hidden="1">
      <c r="A102" s="221"/>
      <c r="B102" s="222" t="s">
        <v>87</v>
      </c>
      <c r="C102" s="223" t="s">
        <v>88</v>
      </c>
      <c r="D102" s="223"/>
      <c r="E102" s="224" t="s">
        <v>123</v>
      </c>
      <c r="F102" s="225">
        <f aca="true" t="shared" si="37" ref="F102:O102">SUBTOTAL(9,F103:F103)</f>
        <v>0</v>
      </c>
      <c r="G102" s="225">
        <f t="shared" si="37"/>
        <v>0</v>
      </c>
      <c r="H102" s="225">
        <f t="shared" si="37"/>
        <v>0</v>
      </c>
      <c r="I102" s="225">
        <f t="shared" si="37"/>
        <v>0</v>
      </c>
      <c r="J102" s="225">
        <f t="shared" si="37"/>
        <v>0</v>
      </c>
      <c r="K102" s="177">
        <f t="shared" si="37"/>
        <v>0</v>
      </c>
      <c r="L102" s="178">
        <f t="shared" si="37"/>
        <v>0</v>
      </c>
      <c r="M102" s="177">
        <f t="shared" si="37"/>
        <v>0</v>
      </c>
      <c r="N102" s="179">
        <f t="shared" si="37"/>
        <v>0</v>
      </c>
      <c r="O102" s="226">
        <f t="shared" si="37"/>
        <v>0</v>
      </c>
    </row>
    <row r="103" spans="1:15" s="229" customFormat="1" ht="13.5" customHeight="1" hidden="1" thickBot="1">
      <c r="A103" s="230"/>
      <c r="B103" s="169"/>
      <c r="C103" s="76"/>
      <c r="D103" s="76"/>
      <c r="E103" s="77"/>
      <c r="F103" s="78"/>
      <c r="G103" s="79"/>
      <c r="H103" s="78">
        <f>SUM(I103:J103)</f>
        <v>0</v>
      </c>
      <c r="I103" s="78"/>
      <c r="J103" s="233">
        <v>0</v>
      </c>
      <c r="K103" s="234">
        <f>L103-H103</f>
        <v>0</v>
      </c>
      <c r="L103" s="138">
        <f>SUM(M103:N103)</f>
        <v>0</v>
      </c>
      <c r="M103" s="139"/>
      <c r="N103" s="168">
        <v>0</v>
      </c>
      <c r="O103" s="197"/>
    </row>
    <row r="104" spans="1:15" s="174" customFormat="1" ht="27.75" customHeight="1" hidden="1" thickBot="1">
      <c r="A104" s="235"/>
      <c r="B104" s="132" t="s">
        <v>97</v>
      </c>
      <c r="C104" s="111" t="s">
        <v>98</v>
      </c>
      <c r="D104" s="111"/>
      <c r="E104" s="112"/>
      <c r="F104" s="31">
        <f aca="true" t="shared" si="38" ref="F104:N104">SUBTOTAL(9,F106:F107)</f>
        <v>0</v>
      </c>
      <c r="G104" s="31">
        <f t="shared" si="38"/>
        <v>0</v>
      </c>
      <c r="H104" s="31">
        <f t="shared" si="38"/>
        <v>0</v>
      </c>
      <c r="I104" s="31">
        <f t="shared" si="38"/>
        <v>0</v>
      </c>
      <c r="J104" s="31">
        <f t="shared" si="38"/>
        <v>0</v>
      </c>
      <c r="K104" s="31">
        <f t="shared" si="38"/>
        <v>0</v>
      </c>
      <c r="L104" s="31">
        <f t="shared" si="38"/>
        <v>0</v>
      </c>
      <c r="M104" s="31">
        <f t="shared" si="38"/>
        <v>0</v>
      </c>
      <c r="N104" s="288">
        <f t="shared" si="38"/>
        <v>0</v>
      </c>
      <c r="O104" s="220"/>
    </row>
    <row r="105" spans="1:15" s="123" customFormat="1" ht="29.25" customHeight="1" hidden="1">
      <c r="A105" s="231"/>
      <c r="B105" s="115" t="s">
        <v>99</v>
      </c>
      <c r="C105" s="116" t="s">
        <v>100</v>
      </c>
      <c r="D105" s="116"/>
      <c r="E105" s="117"/>
      <c r="F105" s="225">
        <f aca="true" t="shared" si="39" ref="F105:N105">SUBTOTAL(9,F106:F107)</f>
        <v>0</v>
      </c>
      <c r="G105" s="225">
        <f t="shared" si="39"/>
        <v>0</v>
      </c>
      <c r="H105" s="225">
        <f t="shared" si="39"/>
        <v>0</v>
      </c>
      <c r="I105" s="225">
        <f t="shared" si="39"/>
        <v>0</v>
      </c>
      <c r="J105" s="225">
        <f t="shared" si="39"/>
        <v>0</v>
      </c>
      <c r="K105" s="119">
        <f t="shared" si="39"/>
        <v>0</v>
      </c>
      <c r="L105" s="120">
        <f t="shared" si="39"/>
        <v>0</v>
      </c>
      <c r="M105" s="119">
        <f t="shared" si="39"/>
        <v>0</v>
      </c>
      <c r="N105" s="121">
        <f t="shared" si="39"/>
        <v>0</v>
      </c>
      <c r="O105" s="122"/>
    </row>
    <row r="106" spans="1:15" s="61" customFormat="1" ht="12.75" customHeight="1" hidden="1">
      <c r="A106" s="227">
        <v>54</v>
      </c>
      <c r="B106" s="124"/>
      <c r="C106" s="127"/>
      <c r="D106" s="127"/>
      <c r="E106" s="66"/>
      <c r="F106" s="67"/>
      <c r="G106" s="68"/>
      <c r="H106" s="67">
        <f>I106+J106</f>
        <v>0</v>
      </c>
      <c r="I106" s="67"/>
      <c r="J106" s="69">
        <v>0</v>
      </c>
      <c r="K106" s="236">
        <f>L106-H106</f>
        <v>0</v>
      </c>
      <c r="L106" s="71">
        <f>M106+N106</f>
        <v>0</v>
      </c>
      <c r="M106" s="72">
        <v>0</v>
      </c>
      <c r="N106" s="73">
        <v>0</v>
      </c>
      <c r="O106" s="74"/>
    </row>
    <row r="107" spans="1:15" s="247" customFormat="1" ht="12" customHeight="1" hidden="1" thickBot="1">
      <c r="A107" s="237">
        <v>55</v>
      </c>
      <c r="B107" s="238"/>
      <c r="C107" s="239"/>
      <c r="D107" s="239"/>
      <c r="E107" s="239"/>
      <c r="F107" s="240"/>
      <c r="G107" s="241"/>
      <c r="H107" s="242">
        <f>I107+J107</f>
        <v>0</v>
      </c>
      <c r="I107" s="242"/>
      <c r="J107" s="242">
        <v>0</v>
      </c>
      <c r="K107" s="243">
        <f>L107-H107</f>
        <v>0</v>
      </c>
      <c r="L107" s="244">
        <f>M107+N107</f>
        <v>0</v>
      </c>
      <c r="M107" s="245">
        <v>0</v>
      </c>
      <c r="N107" s="246">
        <v>0</v>
      </c>
      <c r="O107" s="24"/>
    </row>
    <row r="108" spans="1:15" s="123" customFormat="1" ht="29.25" customHeight="1" thickBot="1">
      <c r="A108" s="529" t="s">
        <v>124</v>
      </c>
      <c r="B108" s="530"/>
      <c r="C108" s="531"/>
      <c r="D108" s="53"/>
      <c r="E108" s="37"/>
      <c r="F108" s="38">
        <f>SUBTOTAL(9,F111:F114)</f>
        <v>550000</v>
      </c>
      <c r="G108" s="38">
        <f>SUBTOTAL(9,G111:G114)</f>
        <v>450000</v>
      </c>
      <c r="H108" s="38">
        <f aca="true" t="shared" si="40" ref="H108:N108">SUBTOTAL(9,H111:H117)</f>
        <v>101800</v>
      </c>
      <c r="I108" s="38">
        <f t="shared" si="40"/>
        <v>101800</v>
      </c>
      <c r="J108" s="38">
        <f t="shared" si="40"/>
        <v>0</v>
      </c>
      <c r="K108" s="38">
        <f t="shared" si="40"/>
        <v>0</v>
      </c>
      <c r="L108" s="38">
        <f t="shared" si="40"/>
        <v>101800</v>
      </c>
      <c r="M108" s="38">
        <f t="shared" si="40"/>
        <v>101800</v>
      </c>
      <c r="N108" s="293">
        <f t="shared" si="40"/>
        <v>0</v>
      </c>
      <c r="O108" s="248">
        <f>SUBTOTAL(9,O111:O114)</f>
        <v>0</v>
      </c>
    </row>
    <row r="109" spans="1:15" s="174" customFormat="1" ht="27.75" customHeight="1" hidden="1" thickBot="1">
      <c r="A109" s="235"/>
      <c r="B109" s="132" t="s">
        <v>22</v>
      </c>
      <c r="C109" s="111" t="s">
        <v>23</v>
      </c>
      <c r="D109" s="111"/>
      <c r="E109" s="112"/>
      <c r="F109" s="31">
        <f aca="true" t="shared" si="41" ref="F109:O109">SUBTOTAL(9,F111)</f>
        <v>0</v>
      </c>
      <c r="G109" s="31">
        <f t="shared" si="41"/>
        <v>0</v>
      </c>
      <c r="H109" s="31">
        <f t="shared" si="41"/>
        <v>0</v>
      </c>
      <c r="I109" s="31">
        <f t="shared" si="41"/>
        <v>0</v>
      </c>
      <c r="J109" s="31">
        <f t="shared" si="41"/>
        <v>0</v>
      </c>
      <c r="K109" s="32">
        <f t="shared" si="41"/>
        <v>0</v>
      </c>
      <c r="L109" s="26">
        <f t="shared" si="41"/>
        <v>0</v>
      </c>
      <c r="M109" s="32">
        <f t="shared" si="41"/>
        <v>0</v>
      </c>
      <c r="N109" s="33">
        <f t="shared" si="41"/>
        <v>0</v>
      </c>
      <c r="O109" s="34">
        <f t="shared" si="41"/>
        <v>0</v>
      </c>
    </row>
    <row r="110" spans="1:15" s="123" customFormat="1" ht="55.5" customHeight="1" hidden="1">
      <c r="A110" s="199"/>
      <c r="B110" s="200" t="s">
        <v>24</v>
      </c>
      <c r="C110" s="201" t="s">
        <v>125</v>
      </c>
      <c r="D110" s="201"/>
      <c r="E110" s="202"/>
      <c r="F110" s="203">
        <f aca="true" t="shared" si="42" ref="F110:O110">SUBTOTAL(9,F111)</f>
        <v>0</v>
      </c>
      <c r="G110" s="203">
        <f t="shared" si="42"/>
        <v>0</v>
      </c>
      <c r="H110" s="203">
        <f t="shared" si="42"/>
        <v>0</v>
      </c>
      <c r="I110" s="203">
        <f t="shared" si="42"/>
        <v>0</v>
      </c>
      <c r="J110" s="203">
        <f t="shared" si="42"/>
        <v>0</v>
      </c>
      <c r="K110" s="249">
        <f t="shared" si="42"/>
        <v>0</v>
      </c>
      <c r="L110" s="250">
        <f t="shared" si="42"/>
        <v>0</v>
      </c>
      <c r="M110" s="249">
        <f t="shared" si="42"/>
        <v>0</v>
      </c>
      <c r="N110" s="251">
        <f t="shared" si="42"/>
        <v>0</v>
      </c>
      <c r="O110" s="209">
        <f t="shared" si="42"/>
        <v>0</v>
      </c>
    </row>
    <row r="111" spans="1:15" s="229" customFormat="1" ht="13.5" customHeight="1" hidden="1" thickBot="1">
      <c r="A111" s="252"/>
      <c r="B111" s="253"/>
      <c r="C111" s="64"/>
      <c r="D111" s="64"/>
      <c r="E111" s="66"/>
      <c r="F111" s="67"/>
      <c r="G111" s="176"/>
      <c r="H111" s="67">
        <f>I111+J111</f>
        <v>0</v>
      </c>
      <c r="I111" s="67"/>
      <c r="J111" s="228">
        <v>0</v>
      </c>
      <c r="K111" s="196">
        <f>L111-H111</f>
        <v>0</v>
      </c>
      <c r="L111" s="71">
        <f>M111+N111</f>
        <v>0</v>
      </c>
      <c r="M111" s="72"/>
      <c r="N111" s="168">
        <v>0</v>
      </c>
      <c r="O111" s="197">
        <f>F111-G111-L111</f>
        <v>0</v>
      </c>
    </row>
    <row r="112" spans="1:15" s="113" customFormat="1" ht="29.25" customHeight="1" thickBot="1">
      <c r="A112" s="254"/>
      <c r="B112" s="110" t="s">
        <v>42</v>
      </c>
      <c r="C112" s="111" t="s">
        <v>43</v>
      </c>
      <c r="D112" s="111"/>
      <c r="E112" s="112"/>
      <c r="F112" s="31">
        <f aca="true" t="shared" si="43" ref="F112:O112">SUBTOTAL(9,F114)</f>
        <v>550000</v>
      </c>
      <c r="G112" s="31">
        <f t="shared" si="43"/>
        <v>450000</v>
      </c>
      <c r="H112" s="31">
        <f t="shared" si="43"/>
        <v>100000</v>
      </c>
      <c r="I112" s="31">
        <f t="shared" si="43"/>
        <v>100000</v>
      </c>
      <c r="J112" s="31">
        <f t="shared" si="43"/>
        <v>0</v>
      </c>
      <c r="K112" s="32">
        <f t="shared" si="43"/>
        <v>0</v>
      </c>
      <c r="L112" s="26">
        <f t="shared" si="43"/>
        <v>100000</v>
      </c>
      <c r="M112" s="32">
        <f t="shared" si="43"/>
        <v>100000</v>
      </c>
      <c r="N112" s="33">
        <f t="shared" si="43"/>
        <v>0</v>
      </c>
      <c r="O112" s="34">
        <f t="shared" si="43"/>
        <v>0</v>
      </c>
    </row>
    <row r="113" spans="1:15" s="123" customFormat="1" ht="29.25" customHeight="1">
      <c r="A113" s="231"/>
      <c r="B113" s="115" t="s">
        <v>126</v>
      </c>
      <c r="C113" s="116" t="s">
        <v>127</v>
      </c>
      <c r="D113" s="116"/>
      <c r="E113" s="117"/>
      <c r="F113" s="118">
        <f aca="true" t="shared" si="44" ref="F113:O113">SUBTOTAL(9,F114)</f>
        <v>550000</v>
      </c>
      <c r="G113" s="118">
        <f t="shared" si="44"/>
        <v>450000</v>
      </c>
      <c r="H113" s="118">
        <f t="shared" si="44"/>
        <v>100000</v>
      </c>
      <c r="I113" s="118">
        <f t="shared" si="44"/>
        <v>100000</v>
      </c>
      <c r="J113" s="118">
        <f t="shared" si="44"/>
        <v>0</v>
      </c>
      <c r="K113" s="118">
        <f t="shared" si="44"/>
        <v>0</v>
      </c>
      <c r="L113" s="266">
        <f t="shared" si="44"/>
        <v>100000</v>
      </c>
      <c r="M113" s="118">
        <f t="shared" si="44"/>
        <v>100000</v>
      </c>
      <c r="N113" s="290">
        <f t="shared" si="44"/>
        <v>0</v>
      </c>
      <c r="O113" s="122">
        <f t="shared" si="44"/>
        <v>0</v>
      </c>
    </row>
    <row r="114" spans="1:15" s="61" customFormat="1" ht="57" thickBot="1">
      <c r="A114" s="230">
        <v>53</v>
      </c>
      <c r="B114" s="63"/>
      <c r="C114" s="274" t="s">
        <v>143</v>
      </c>
      <c r="D114" s="263" t="s">
        <v>27</v>
      </c>
      <c r="E114" s="77" t="s">
        <v>39</v>
      </c>
      <c r="F114" s="78">
        <v>550000</v>
      </c>
      <c r="G114" s="79">
        <v>450000</v>
      </c>
      <c r="H114" s="78">
        <f>I114+J114</f>
        <v>100000</v>
      </c>
      <c r="I114" s="78">
        <v>100000</v>
      </c>
      <c r="J114" s="80">
        <v>0</v>
      </c>
      <c r="K114" s="275">
        <f>L114-H114</f>
        <v>0</v>
      </c>
      <c r="L114" s="138">
        <f>M114+N114</f>
        <v>100000</v>
      </c>
      <c r="M114" s="139">
        <v>100000</v>
      </c>
      <c r="N114" s="140">
        <v>0</v>
      </c>
      <c r="O114" s="74">
        <f>F114-G114-L114</f>
        <v>0</v>
      </c>
    </row>
    <row r="115" spans="1:15" s="61" customFormat="1" ht="13.5" thickBot="1">
      <c r="A115" s="109"/>
      <c r="B115" s="132" t="s">
        <v>134</v>
      </c>
      <c r="C115" s="111" t="s">
        <v>135</v>
      </c>
      <c r="D115" s="111"/>
      <c r="E115" s="112"/>
      <c r="F115" s="31" t="e">
        <f>SUBTOTAL(9,#REF!)</f>
        <v>#REF!</v>
      </c>
      <c r="G115" s="31" t="e">
        <f>SUBTOTAL(9,#REF!)</f>
        <v>#REF!</v>
      </c>
      <c r="H115" s="31">
        <f aca="true" t="shared" si="45" ref="H115:N115">SUBTOTAL(9,H117)</f>
        <v>1800</v>
      </c>
      <c r="I115" s="31">
        <f t="shared" si="45"/>
        <v>1800</v>
      </c>
      <c r="J115" s="31">
        <f t="shared" si="45"/>
        <v>0</v>
      </c>
      <c r="K115" s="32">
        <f t="shared" si="45"/>
        <v>0</v>
      </c>
      <c r="L115" s="26">
        <f t="shared" si="45"/>
        <v>1800</v>
      </c>
      <c r="M115" s="32">
        <f t="shared" si="45"/>
        <v>1800</v>
      </c>
      <c r="N115" s="33">
        <f t="shared" si="45"/>
        <v>0</v>
      </c>
      <c r="O115" s="279"/>
    </row>
    <row r="116" spans="1:15" s="61" customFormat="1" ht="25.5">
      <c r="A116" s="231"/>
      <c r="B116" s="115" t="s">
        <v>110</v>
      </c>
      <c r="C116" s="201" t="s">
        <v>111</v>
      </c>
      <c r="D116" s="201"/>
      <c r="E116" s="202"/>
      <c r="F116" s="203">
        <f>SUBTOTAL(9,F117:F117)</f>
        <v>0</v>
      </c>
      <c r="G116" s="203">
        <f>SUBTOTAL(9,G117:G117)</f>
        <v>0</v>
      </c>
      <c r="H116" s="203">
        <f aca="true" t="shared" si="46" ref="H116:N116">SUBTOTAL(9,H117)</f>
        <v>1800</v>
      </c>
      <c r="I116" s="203">
        <f t="shared" si="46"/>
        <v>1800</v>
      </c>
      <c r="J116" s="203">
        <f t="shared" si="46"/>
        <v>0</v>
      </c>
      <c r="K116" s="203">
        <f t="shared" si="46"/>
        <v>0</v>
      </c>
      <c r="L116" s="268">
        <f t="shared" si="46"/>
        <v>1800</v>
      </c>
      <c r="M116" s="203">
        <f t="shared" si="46"/>
        <v>1800</v>
      </c>
      <c r="N116" s="292">
        <f t="shared" si="46"/>
        <v>0</v>
      </c>
      <c r="O116" s="279"/>
    </row>
    <row r="117" spans="1:15" ht="57" thickBot="1">
      <c r="A117" s="237">
        <v>54</v>
      </c>
      <c r="B117" s="280"/>
      <c r="C117" s="83" t="s">
        <v>117</v>
      </c>
      <c r="D117" s="294" t="s">
        <v>118</v>
      </c>
      <c r="E117" s="276"/>
      <c r="F117" s="277"/>
      <c r="G117" s="278"/>
      <c r="H117" s="86">
        <f>I117+J117</f>
        <v>1800</v>
      </c>
      <c r="I117" s="86">
        <v>1800</v>
      </c>
      <c r="J117" s="88">
        <v>0</v>
      </c>
      <c r="K117" s="255">
        <f>L117-H117</f>
        <v>0</v>
      </c>
      <c r="L117" s="166">
        <f>M117+N117</f>
        <v>1800</v>
      </c>
      <c r="M117" s="167">
        <v>1800</v>
      </c>
      <c r="N117" s="168">
        <v>0</v>
      </c>
      <c r="O117" s="259"/>
    </row>
    <row r="118" spans="1:15" s="7" customFormat="1" ht="40.5" customHeight="1">
      <c r="A118" s="507" t="s">
        <v>123</v>
      </c>
      <c r="B118" s="507"/>
      <c r="C118" s="507"/>
      <c r="D118" s="507"/>
      <c r="E118" s="507"/>
      <c r="F118" s="507"/>
      <c r="G118" s="507"/>
      <c r="H118" s="507"/>
      <c r="I118" s="507"/>
      <c r="J118" s="507"/>
      <c r="K118" s="507"/>
      <c r="L118" s="507"/>
      <c r="M118" s="507"/>
      <c r="N118" s="507"/>
      <c r="O118" s="507"/>
    </row>
    <row r="119" spans="1:25" s="7" customFormat="1" ht="45.75" customHeight="1">
      <c r="A119" s="8"/>
      <c r="B119" s="8"/>
      <c r="C119" s="8"/>
      <c r="D119" s="8"/>
      <c r="E119" s="8"/>
      <c r="F119" s="8"/>
      <c r="G119" s="8"/>
      <c r="H119" s="260"/>
      <c r="J119" s="532"/>
      <c r="K119" s="532"/>
      <c r="L119" s="532"/>
      <c r="M119" s="532"/>
      <c r="N119" s="496"/>
      <c r="O119" s="496"/>
      <c r="P119" s="496"/>
      <c r="Q119" s="496"/>
      <c r="R119" s="496"/>
      <c r="S119" s="496"/>
      <c r="T119" s="496"/>
      <c r="U119" s="496"/>
      <c r="V119" s="496"/>
      <c r="W119" s="496"/>
      <c r="X119" s="496"/>
      <c r="Y119" s="496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</sheetData>
  <sheetProtection/>
  <mergeCells count="27">
    <mergeCell ref="L2:N2"/>
    <mergeCell ref="A108:C108"/>
    <mergeCell ref="A118:O118"/>
    <mergeCell ref="J119:M119"/>
    <mergeCell ref="N119:Y119"/>
    <mergeCell ref="A9:E9"/>
    <mergeCell ref="A10:C10"/>
    <mergeCell ref="A11:C11"/>
    <mergeCell ref="A80:C80"/>
    <mergeCell ref="L5:N5"/>
    <mergeCell ref="A3:N3"/>
    <mergeCell ref="I4:J4"/>
    <mergeCell ref="K4:N4"/>
    <mergeCell ref="O5:O7"/>
    <mergeCell ref="H6:H7"/>
    <mergeCell ref="I6:J6"/>
    <mergeCell ref="L6:L7"/>
    <mergeCell ref="M6:N6"/>
    <mergeCell ref="F5:F7"/>
    <mergeCell ref="G5:G7"/>
    <mergeCell ref="O4:AB4"/>
    <mergeCell ref="A5:A7"/>
    <mergeCell ref="B5:B7"/>
    <mergeCell ref="C5:C7"/>
    <mergeCell ref="D5:D7"/>
    <mergeCell ref="H5:J5"/>
    <mergeCell ref="K5:K7"/>
  </mergeCells>
  <printOptions/>
  <pageMargins left="0.75" right="0.75" top="1" bottom="1" header="0.5" footer="0.5"/>
  <pageSetup fitToHeight="0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2" manualBreakCount="2">
    <brk id="17" max="14" man="1"/>
    <brk id="74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99"/>
  <sheetViews>
    <sheetView tabSelected="1" view="pageBreakPreview" zoomScale="120" zoomScaleSheetLayoutView="120" zoomScalePageLayoutView="0" workbookViewId="0" topLeftCell="C1">
      <pane xSplit="1" topLeftCell="I3" activePane="topRight" state="frozen"/>
      <selection pane="topLeft" activeCell="C7" sqref="C7"/>
      <selection pane="topRight" activeCell="I84" sqref="I84"/>
    </sheetView>
  </sheetViews>
  <sheetFormatPr defaultColWidth="9.00390625" defaultRowHeight="12.75"/>
  <cols>
    <col min="1" max="1" width="5.625" style="438" hidden="1" customWidth="1"/>
    <col min="2" max="2" width="6.625" style="2" hidden="1" customWidth="1"/>
    <col min="3" max="3" width="31.125" style="6" customWidth="1"/>
    <col min="4" max="4" width="11.00390625" style="6" customWidth="1"/>
    <col min="5" max="5" width="12.75390625" style="6" customWidth="1"/>
    <col min="6" max="6" width="7.25390625" style="3" hidden="1" customWidth="1"/>
    <col min="7" max="7" width="12.625" style="0" hidden="1" customWidth="1"/>
    <col min="8" max="8" width="13.875" style="3" hidden="1" customWidth="1"/>
    <col min="9" max="9" width="12.625" style="0" customWidth="1"/>
    <col min="10" max="10" width="11.625" style="0" customWidth="1"/>
    <col min="11" max="11" width="11.25390625" style="0" hidden="1" customWidth="1"/>
    <col min="12" max="12" width="13.00390625" style="4" hidden="1" customWidth="1"/>
    <col min="13" max="15" width="13.00390625" style="5" hidden="1" customWidth="1"/>
    <col min="16" max="16" width="13.00390625" style="0" hidden="1" customWidth="1"/>
    <col min="17" max="17" width="13.125" style="345" customWidth="1"/>
    <col min="18" max="18" width="10.625" style="355" customWidth="1"/>
    <col min="19" max="19" width="41.00390625" style="0" customWidth="1"/>
    <col min="20" max="20" width="13.00390625" style="0" customWidth="1"/>
    <col min="21" max="21" width="26.75390625" style="0" customWidth="1"/>
    <col min="22" max="22" width="11.875" style="0" customWidth="1"/>
  </cols>
  <sheetData>
    <row r="1" spans="1:19" ht="48">
      <c r="A1" s="433"/>
      <c r="M1" s="528" t="s">
        <v>161</v>
      </c>
      <c r="N1" s="528"/>
      <c r="O1" s="528"/>
      <c r="S1" s="483" t="s">
        <v>309</v>
      </c>
    </row>
    <row r="2" spans="1:20" s="7" customFormat="1" ht="40.5" customHeight="1">
      <c r="A2" s="507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43"/>
      <c r="Q2" s="543"/>
      <c r="R2" s="543"/>
      <c r="S2" s="543"/>
      <c r="T2" s="6"/>
    </row>
    <row r="3" spans="1:33" s="7" customFormat="1" ht="45.75" customHeight="1" thickBot="1">
      <c r="A3" s="434"/>
      <c r="B3" s="8"/>
      <c r="C3" s="8"/>
      <c r="D3" s="8"/>
      <c r="E3" s="8"/>
      <c r="F3" s="8"/>
      <c r="G3" s="8"/>
      <c r="H3" s="8"/>
      <c r="I3" s="8"/>
      <c r="J3" s="509" t="s">
        <v>1</v>
      </c>
      <c r="K3" s="509"/>
      <c r="L3" s="510"/>
      <c r="M3" s="511"/>
      <c r="N3" s="511"/>
      <c r="O3" s="511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</row>
    <row r="4" spans="1:20" s="10" customFormat="1" ht="24.75" customHeight="1">
      <c r="A4" s="544" t="s">
        <v>2</v>
      </c>
      <c r="B4" s="500" t="s">
        <v>3</v>
      </c>
      <c r="C4" s="502" t="s">
        <v>4</v>
      </c>
      <c r="D4" s="504" t="s">
        <v>226</v>
      </c>
      <c r="E4" s="504" t="s">
        <v>162</v>
      </c>
      <c r="F4" s="9" t="s">
        <v>6</v>
      </c>
      <c r="G4" s="516" t="s">
        <v>7</v>
      </c>
      <c r="H4" s="519" t="s">
        <v>8</v>
      </c>
      <c r="I4" s="522" t="s">
        <v>175</v>
      </c>
      <c r="J4" s="523"/>
      <c r="K4" s="524"/>
      <c r="L4" s="525" t="s">
        <v>10</v>
      </c>
      <c r="M4" s="522" t="s">
        <v>129</v>
      </c>
      <c r="N4" s="523"/>
      <c r="O4" s="542"/>
      <c r="P4" s="559" t="s">
        <v>11</v>
      </c>
      <c r="Q4" s="550" t="s">
        <v>297</v>
      </c>
      <c r="R4" s="552" t="s">
        <v>277</v>
      </c>
      <c r="S4" s="556" t="s">
        <v>310</v>
      </c>
      <c r="T4" s="316"/>
    </row>
    <row r="5" spans="1:20" s="10" customFormat="1" ht="16.5" customHeight="1">
      <c r="A5" s="545"/>
      <c r="B5" s="501"/>
      <c r="C5" s="503"/>
      <c r="D5" s="562"/>
      <c r="E5" s="558"/>
      <c r="F5" s="11" t="s">
        <v>12</v>
      </c>
      <c r="G5" s="517"/>
      <c r="H5" s="520"/>
      <c r="I5" s="490" t="s">
        <v>164</v>
      </c>
      <c r="J5" s="492" t="s">
        <v>14</v>
      </c>
      <c r="K5" s="512"/>
      <c r="L5" s="526"/>
      <c r="M5" s="513" t="s">
        <v>13</v>
      </c>
      <c r="N5" s="492" t="s">
        <v>14</v>
      </c>
      <c r="O5" s="515"/>
      <c r="P5" s="560"/>
      <c r="Q5" s="551"/>
      <c r="R5" s="553"/>
      <c r="S5" s="557"/>
      <c r="T5" s="316"/>
    </row>
    <row r="6" spans="1:20" s="10" customFormat="1" ht="40.5" customHeight="1" thickBot="1">
      <c r="A6" s="546"/>
      <c r="B6" s="501"/>
      <c r="C6" s="503"/>
      <c r="D6" s="563"/>
      <c r="E6" s="335" t="s">
        <v>163</v>
      </c>
      <c r="F6" s="12" t="s">
        <v>15</v>
      </c>
      <c r="G6" s="518"/>
      <c r="H6" s="521"/>
      <c r="I6" s="491"/>
      <c r="J6" s="13" t="s">
        <v>16</v>
      </c>
      <c r="K6" s="13" t="s">
        <v>17</v>
      </c>
      <c r="L6" s="527"/>
      <c r="M6" s="514"/>
      <c r="N6" s="13" t="s">
        <v>16</v>
      </c>
      <c r="O6" s="14" t="s">
        <v>18</v>
      </c>
      <c r="P6" s="561"/>
      <c r="Q6" s="551"/>
      <c r="R6" s="553"/>
      <c r="S6" s="557"/>
      <c r="T6" s="316"/>
    </row>
    <row r="7" spans="1:20" s="24" customFormat="1" ht="13.5" customHeight="1" thickBot="1">
      <c r="A7" s="435">
        <v>1</v>
      </c>
      <c r="B7" s="336">
        <v>2</v>
      </c>
      <c r="C7" s="315">
        <v>1</v>
      </c>
      <c r="D7" s="315">
        <v>2</v>
      </c>
      <c r="E7" s="315">
        <v>3</v>
      </c>
      <c r="F7" s="315">
        <v>5</v>
      </c>
      <c r="G7" s="337">
        <v>6</v>
      </c>
      <c r="H7" s="315">
        <v>7</v>
      </c>
      <c r="I7" s="337">
        <v>4</v>
      </c>
      <c r="J7" s="337">
        <v>5</v>
      </c>
      <c r="K7" s="337">
        <v>6</v>
      </c>
      <c r="L7" s="338">
        <v>8</v>
      </c>
      <c r="M7" s="339">
        <v>9</v>
      </c>
      <c r="N7" s="340">
        <v>10</v>
      </c>
      <c r="O7" s="341">
        <v>11</v>
      </c>
      <c r="P7" s="342">
        <v>10</v>
      </c>
      <c r="Q7" s="401">
        <v>9</v>
      </c>
      <c r="R7" s="401">
        <v>10</v>
      </c>
      <c r="S7" s="402">
        <v>7</v>
      </c>
      <c r="T7" s="317"/>
    </row>
    <row r="8" spans="1:20" s="35" customFormat="1" ht="28.5" customHeight="1" thickBot="1">
      <c r="A8" s="547" t="s">
        <v>172</v>
      </c>
      <c r="B8" s="548"/>
      <c r="C8" s="549"/>
      <c r="D8" s="442"/>
      <c r="E8" s="442"/>
      <c r="F8" s="403"/>
      <c r="G8" s="397">
        <f>SUBTOTAL(9,G14:G101)</f>
        <v>28635080</v>
      </c>
      <c r="H8" s="397">
        <f>SUBTOTAL(9,H14:H101)</f>
        <v>410650</v>
      </c>
      <c r="I8" s="397">
        <f>SUBTOTAL(9,I9:I101)</f>
        <v>55007124</v>
      </c>
      <c r="J8" s="397">
        <f aca="true" t="shared" si="0" ref="J8:Q8">SUBTOTAL(9,J9:J101)</f>
        <v>55007124</v>
      </c>
      <c r="K8" s="397">
        <f t="shared" si="0"/>
        <v>0</v>
      </c>
      <c r="L8" s="397">
        <f t="shared" si="0"/>
        <v>-33718340</v>
      </c>
      <c r="M8" s="397">
        <f t="shared" si="0"/>
        <v>13018060</v>
      </c>
      <c r="N8" s="397">
        <f t="shared" si="0"/>
        <v>13018060</v>
      </c>
      <c r="O8" s="397">
        <f t="shared" si="0"/>
        <v>0</v>
      </c>
      <c r="P8" s="397" t="e">
        <f t="shared" si="0"/>
        <v>#REF!</v>
      </c>
      <c r="Q8" s="413">
        <f t="shared" si="0"/>
        <v>14176765.250000002</v>
      </c>
      <c r="R8" s="398">
        <f aca="true" t="shared" si="1" ref="R8:R74">Q8/I8</f>
        <v>0.2577259856377876</v>
      </c>
      <c r="S8" s="419"/>
      <c r="T8" s="318"/>
    </row>
    <row r="9" spans="1:20" s="46" customFormat="1" ht="33" customHeight="1" thickBot="1">
      <c r="A9" s="42"/>
      <c r="B9" s="43" t="s">
        <v>22</v>
      </c>
      <c r="C9" s="370" t="s">
        <v>23</v>
      </c>
      <c r="D9" s="370"/>
      <c r="E9" s="370"/>
      <c r="F9" s="45"/>
      <c r="G9" s="31">
        <f>SUBTOTAL(9,G14:G17)</f>
        <v>850000</v>
      </c>
      <c r="H9" s="31">
        <f>SUBTOTAL(9,H14:H17)</f>
        <v>0</v>
      </c>
      <c r="I9" s="31">
        <f>SUBTOTAL(9,I10:I17)</f>
        <v>500000</v>
      </c>
      <c r="J9" s="31">
        <f>SUBTOTAL(9,J10:J17)</f>
        <v>500000</v>
      </c>
      <c r="K9" s="31">
        <f>SUBTOTAL(9,K14:K17)</f>
        <v>0</v>
      </c>
      <c r="L9" s="31">
        <f>SUBTOTAL(9,L14:L17)</f>
        <v>500000</v>
      </c>
      <c r="M9" s="25">
        <f>SUBTOTAL(9,M14:M17)</f>
        <v>850000</v>
      </c>
      <c r="N9" s="31">
        <f>SUBTOTAL(9,N14:N17)</f>
        <v>850000</v>
      </c>
      <c r="O9" s="288">
        <f>SUBTOTAL(9,O14:O17)</f>
        <v>0</v>
      </c>
      <c r="P9" s="325" t="e">
        <f>SUBTOTAL(9,P13:P103)</f>
        <v>#REF!</v>
      </c>
      <c r="Q9" s="414">
        <f>SUBTOTAL(9,Q14:Q17)</f>
        <v>212748.01</v>
      </c>
      <c r="R9" s="356">
        <f t="shared" si="1"/>
        <v>0.42549602000000003</v>
      </c>
      <c r="S9" s="420"/>
      <c r="T9" s="318"/>
    </row>
    <row r="10" spans="1:20" s="123" customFormat="1" ht="25.5" customHeight="1">
      <c r="A10" s="114"/>
      <c r="B10" s="115" t="s">
        <v>219</v>
      </c>
      <c r="C10" s="377" t="s">
        <v>217</v>
      </c>
      <c r="D10" s="377"/>
      <c r="E10" s="377"/>
      <c r="F10" s="117"/>
      <c r="G10" s="118"/>
      <c r="H10" s="118"/>
      <c r="I10" s="118">
        <f>SUBTOTAL(9,I11:I11)</f>
        <v>150000</v>
      </c>
      <c r="J10" s="118">
        <f aca="true" t="shared" si="2" ref="J10:Q10">SUBTOTAL(9,J11:J11)</f>
        <v>150000</v>
      </c>
      <c r="K10" s="118">
        <f t="shared" si="2"/>
        <v>0</v>
      </c>
      <c r="L10" s="118">
        <f t="shared" si="2"/>
        <v>0</v>
      </c>
      <c r="M10" s="118">
        <f t="shared" si="2"/>
        <v>0</v>
      </c>
      <c r="N10" s="118">
        <f t="shared" si="2"/>
        <v>0</v>
      </c>
      <c r="O10" s="118">
        <f t="shared" si="2"/>
        <v>0</v>
      </c>
      <c r="P10" s="118">
        <f t="shared" si="2"/>
        <v>0</v>
      </c>
      <c r="Q10" s="461">
        <f t="shared" si="2"/>
        <v>0</v>
      </c>
      <c r="R10" s="469">
        <f t="shared" si="1"/>
        <v>0</v>
      </c>
      <c r="S10" s="423"/>
      <c r="T10" s="318"/>
    </row>
    <row r="11" spans="1:20" s="61" customFormat="1" ht="23.25" thickBot="1">
      <c r="A11" s="436">
        <v>80</v>
      </c>
      <c r="B11" s="343"/>
      <c r="C11" s="382" t="s">
        <v>218</v>
      </c>
      <c r="D11" s="382" t="s">
        <v>231</v>
      </c>
      <c r="E11" s="77"/>
      <c r="F11" s="159"/>
      <c r="G11" s="297"/>
      <c r="H11" s="264"/>
      <c r="I11" s="297">
        <f>J11+K11</f>
        <v>150000</v>
      </c>
      <c r="J11" s="297">
        <v>150000</v>
      </c>
      <c r="K11" s="309"/>
      <c r="L11" s="70"/>
      <c r="M11" s="269"/>
      <c r="N11" s="270"/>
      <c r="O11" s="301"/>
      <c r="P11" s="344"/>
      <c r="Q11" s="347">
        <v>0</v>
      </c>
      <c r="R11" s="358">
        <f>Q11/I11</f>
        <v>0</v>
      </c>
      <c r="S11" s="429" t="s">
        <v>292</v>
      </c>
      <c r="T11" s="279"/>
    </row>
    <row r="12" spans="1:20" s="123" customFormat="1" ht="25.5" customHeight="1" thickBot="1">
      <c r="A12" s="114"/>
      <c r="B12" s="115" t="s">
        <v>24</v>
      </c>
      <c r="C12" s="446" t="s">
        <v>128</v>
      </c>
      <c r="D12" s="446"/>
      <c r="E12" s="446"/>
      <c r="F12" s="447"/>
      <c r="G12" s="448">
        <f aca="true" t="shared" si="3" ref="G12:O12">SUBTOTAL(9,G14:G17)</f>
        <v>850000</v>
      </c>
      <c r="H12" s="448">
        <f t="shared" si="3"/>
        <v>0</v>
      </c>
      <c r="I12" s="448">
        <f t="shared" si="3"/>
        <v>350000</v>
      </c>
      <c r="J12" s="448">
        <f t="shared" si="3"/>
        <v>350000</v>
      </c>
      <c r="K12" s="448">
        <f t="shared" si="3"/>
        <v>0</v>
      </c>
      <c r="L12" s="118">
        <f t="shared" si="3"/>
        <v>500000</v>
      </c>
      <c r="M12" s="118">
        <f t="shared" si="3"/>
        <v>850000</v>
      </c>
      <c r="N12" s="118">
        <f t="shared" si="3"/>
        <v>850000</v>
      </c>
      <c r="O12" s="118">
        <f t="shared" si="3"/>
        <v>0</v>
      </c>
      <c r="P12" s="118" t="e">
        <f>SUBTOTAL(9,P13:P103)</f>
        <v>#REF!</v>
      </c>
      <c r="Q12" s="457">
        <f>SUBTOTAL(9,Q14:Q17)</f>
        <v>212748.01</v>
      </c>
      <c r="R12" s="361">
        <f t="shared" si="1"/>
        <v>0.6078514571428572</v>
      </c>
      <c r="S12" s="423"/>
      <c r="T12" s="318"/>
    </row>
    <row r="13" spans="1:20" s="61" customFormat="1" ht="16.5" customHeight="1" thickBot="1">
      <c r="A13" s="55"/>
      <c r="B13" s="56"/>
      <c r="C13" s="371" t="s">
        <v>25</v>
      </c>
      <c r="D13" s="371"/>
      <c r="E13" s="371"/>
      <c r="F13" s="58"/>
      <c r="G13" s="31">
        <f aca="true" t="shared" si="4" ref="G13:O13">SUBTOTAL(9,G14:G14)</f>
        <v>300000</v>
      </c>
      <c r="H13" s="31">
        <f t="shared" si="4"/>
        <v>0</v>
      </c>
      <c r="I13" s="31">
        <f t="shared" si="4"/>
        <v>150000</v>
      </c>
      <c r="J13" s="31">
        <f t="shared" si="4"/>
        <v>150000</v>
      </c>
      <c r="K13" s="31">
        <f t="shared" si="4"/>
        <v>0</v>
      </c>
      <c r="L13" s="59">
        <f t="shared" si="4"/>
        <v>150000</v>
      </c>
      <c r="M13" s="60">
        <f t="shared" si="4"/>
        <v>300000</v>
      </c>
      <c r="N13" s="59">
        <f t="shared" si="4"/>
        <v>300000</v>
      </c>
      <c r="O13" s="289">
        <f t="shared" si="4"/>
        <v>0</v>
      </c>
      <c r="P13" s="325" t="e">
        <f>SUBTOTAL(9,P14:P103)</f>
        <v>#REF!</v>
      </c>
      <c r="Q13" s="414">
        <f>SUBTOTAL(9,Q14:Q14)</f>
        <v>94003</v>
      </c>
      <c r="R13" s="356">
        <f t="shared" si="1"/>
        <v>0.6266866666666666</v>
      </c>
      <c r="S13" s="420"/>
      <c r="T13" s="318"/>
    </row>
    <row r="14" spans="1:20" s="61" customFormat="1" ht="23.25" thickBot="1">
      <c r="A14" s="436">
        <v>1</v>
      </c>
      <c r="B14" s="343"/>
      <c r="C14" s="372" t="s">
        <v>26</v>
      </c>
      <c r="D14" s="372" t="s">
        <v>27</v>
      </c>
      <c r="E14" s="66" t="s">
        <v>176</v>
      </c>
      <c r="F14" s="184" t="s">
        <v>28</v>
      </c>
      <c r="G14" s="185">
        <v>300000</v>
      </c>
      <c r="H14" s="176">
        <v>0</v>
      </c>
      <c r="I14" s="185">
        <f>J14+K14</f>
        <v>150000</v>
      </c>
      <c r="J14" s="185">
        <v>150000</v>
      </c>
      <c r="K14" s="299">
        <v>0</v>
      </c>
      <c r="L14" s="70">
        <f>M14-I14</f>
        <v>150000</v>
      </c>
      <c r="M14" s="269">
        <f>N14+O14</f>
        <v>300000</v>
      </c>
      <c r="N14" s="270">
        <v>300000</v>
      </c>
      <c r="O14" s="301">
        <v>0</v>
      </c>
      <c r="P14" s="344"/>
      <c r="Q14" s="346">
        <v>94003</v>
      </c>
      <c r="R14" s="357">
        <f t="shared" si="1"/>
        <v>0.6266866666666666</v>
      </c>
      <c r="S14" s="429" t="s">
        <v>257</v>
      </c>
      <c r="T14" s="279"/>
    </row>
    <row r="15" spans="1:34" s="100" customFormat="1" ht="16.5" thickBot="1">
      <c r="A15" s="89"/>
      <c r="B15" s="90"/>
      <c r="C15" s="374" t="s">
        <v>32</v>
      </c>
      <c r="D15" s="374"/>
      <c r="E15" s="374"/>
      <c r="F15" s="92"/>
      <c r="G15" s="93">
        <f aca="true" t="shared" si="5" ref="G15:O15">SUBTOTAL(9,G16:G17)</f>
        <v>550000</v>
      </c>
      <c r="H15" s="93">
        <f t="shared" si="5"/>
        <v>0</v>
      </c>
      <c r="I15" s="93">
        <f t="shared" si="5"/>
        <v>200000</v>
      </c>
      <c r="J15" s="93">
        <f t="shared" si="5"/>
        <v>200000</v>
      </c>
      <c r="K15" s="93">
        <f t="shared" si="5"/>
        <v>0</v>
      </c>
      <c r="L15" s="94">
        <f t="shared" si="5"/>
        <v>350000</v>
      </c>
      <c r="M15" s="95">
        <f t="shared" si="5"/>
        <v>550000</v>
      </c>
      <c r="N15" s="96">
        <f t="shared" si="5"/>
        <v>550000</v>
      </c>
      <c r="O15" s="97">
        <f t="shared" si="5"/>
        <v>0</v>
      </c>
      <c r="P15" s="328" t="e">
        <f>SUBTOTAL(9,P16:P103)</f>
        <v>#REF!</v>
      </c>
      <c r="Q15" s="415">
        <f>SUBTOTAL(9,Q16:Q17)</f>
        <v>118745.01</v>
      </c>
      <c r="R15" s="360">
        <f t="shared" si="1"/>
        <v>0.59372505</v>
      </c>
      <c r="S15" s="421"/>
      <c r="T15" s="320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20" s="61" customFormat="1" ht="56.25">
      <c r="A16" s="62">
        <v>5</v>
      </c>
      <c r="B16" s="63"/>
      <c r="C16" s="373" t="s">
        <v>173</v>
      </c>
      <c r="D16" s="373" t="s">
        <v>36</v>
      </c>
      <c r="E16" s="66" t="s">
        <v>55</v>
      </c>
      <c r="F16" s="66">
        <v>2007</v>
      </c>
      <c r="G16" s="67">
        <v>250000</v>
      </c>
      <c r="H16" s="68">
        <v>0</v>
      </c>
      <c r="I16" s="67">
        <f>J16+K16</f>
        <v>50000</v>
      </c>
      <c r="J16" s="67">
        <v>50000</v>
      </c>
      <c r="K16" s="69">
        <v>0</v>
      </c>
      <c r="L16" s="70">
        <f>M16-I16</f>
        <v>200000</v>
      </c>
      <c r="M16" s="71">
        <f>N16+O16</f>
        <v>250000</v>
      </c>
      <c r="N16" s="72">
        <v>250000</v>
      </c>
      <c r="O16" s="73">
        <v>0</v>
      </c>
      <c r="P16" s="326"/>
      <c r="Q16" s="347">
        <v>0</v>
      </c>
      <c r="R16" s="358">
        <f t="shared" si="1"/>
        <v>0</v>
      </c>
      <c r="S16" s="429" t="s">
        <v>299</v>
      </c>
      <c r="T16" s="279"/>
    </row>
    <row r="17" spans="1:20" s="61" customFormat="1" ht="23.25" thickBot="1">
      <c r="A17" s="62">
        <v>6</v>
      </c>
      <c r="B17" s="63"/>
      <c r="C17" s="373" t="s">
        <v>37</v>
      </c>
      <c r="D17" s="372" t="s">
        <v>27</v>
      </c>
      <c r="E17" s="66" t="s">
        <v>176</v>
      </c>
      <c r="F17" s="66" t="s">
        <v>28</v>
      </c>
      <c r="G17" s="67">
        <v>300000</v>
      </c>
      <c r="H17" s="68">
        <v>0</v>
      </c>
      <c r="I17" s="67">
        <f>J17+K17</f>
        <v>150000</v>
      </c>
      <c r="J17" s="67">
        <v>150000</v>
      </c>
      <c r="K17" s="69">
        <v>0</v>
      </c>
      <c r="L17" s="70">
        <f>M17-I17</f>
        <v>150000</v>
      </c>
      <c r="M17" s="71">
        <f>N17+O17</f>
        <v>300000</v>
      </c>
      <c r="N17" s="72">
        <v>300000</v>
      </c>
      <c r="O17" s="73">
        <v>0</v>
      </c>
      <c r="P17" s="326">
        <f>G17-H17-M17</f>
        <v>0</v>
      </c>
      <c r="Q17" s="347">
        <v>118745.01</v>
      </c>
      <c r="R17" s="358">
        <f t="shared" si="1"/>
        <v>0.7916333999999999</v>
      </c>
      <c r="S17" s="429" t="s">
        <v>257</v>
      </c>
      <c r="T17" s="279"/>
    </row>
    <row r="18" spans="1:20" s="113" customFormat="1" ht="29.25" customHeight="1" thickBot="1">
      <c r="A18" s="109"/>
      <c r="B18" s="110" t="s">
        <v>42</v>
      </c>
      <c r="C18" s="376" t="s">
        <v>43</v>
      </c>
      <c r="D18" s="376"/>
      <c r="E18" s="376"/>
      <c r="F18" s="112"/>
      <c r="G18" s="31">
        <f>SUBTOTAL(9,G20:G26)</f>
        <v>2372000</v>
      </c>
      <c r="H18" s="31">
        <f>SUBTOTAL(9,H20:H26)</f>
        <v>112000</v>
      </c>
      <c r="I18" s="31">
        <f>SUBTOTAL(9,I19:I35)</f>
        <v>7442000</v>
      </c>
      <c r="J18" s="31">
        <f aca="true" t="shared" si="6" ref="J18:Q18">SUBTOTAL(9,J19:J35)</f>
        <v>7442000</v>
      </c>
      <c r="K18" s="31">
        <f t="shared" si="6"/>
        <v>0</v>
      </c>
      <c r="L18" s="31">
        <f t="shared" si="6"/>
        <v>-5170000</v>
      </c>
      <c r="M18" s="31">
        <f t="shared" si="6"/>
        <v>1565000</v>
      </c>
      <c r="N18" s="31">
        <f t="shared" si="6"/>
        <v>1565000</v>
      </c>
      <c r="O18" s="31">
        <f t="shared" si="6"/>
        <v>0</v>
      </c>
      <c r="P18" s="31">
        <f t="shared" si="6"/>
        <v>875000</v>
      </c>
      <c r="Q18" s="470">
        <f t="shared" si="6"/>
        <v>333780.59</v>
      </c>
      <c r="R18" s="356">
        <f t="shared" si="1"/>
        <v>0.04485092582639076</v>
      </c>
      <c r="S18" s="420"/>
      <c r="T18" s="318"/>
    </row>
    <row r="19" spans="1:20" s="123" customFormat="1" ht="25.5" customHeight="1">
      <c r="A19" s="114"/>
      <c r="B19" s="115" t="s">
        <v>44</v>
      </c>
      <c r="C19" s="377" t="s">
        <v>45</v>
      </c>
      <c r="D19" s="377"/>
      <c r="E19" s="377"/>
      <c r="F19" s="117"/>
      <c r="G19" s="118">
        <f>SUBTOTAL(9,G20:G26)</f>
        <v>2372000</v>
      </c>
      <c r="H19" s="118">
        <f>SUBTOTAL(9,H20:H26)</f>
        <v>112000</v>
      </c>
      <c r="I19" s="118">
        <f>SUBTOTAL(9,I20:I35)</f>
        <v>7442000</v>
      </c>
      <c r="J19" s="118">
        <f>SUBTOTAL(9,J20:J35)</f>
        <v>7442000</v>
      </c>
      <c r="K19" s="118">
        <f aca="true" t="shared" si="7" ref="K19:Q19">SUBTOTAL(9,K20:K35)</f>
        <v>0</v>
      </c>
      <c r="L19" s="118">
        <f t="shared" si="7"/>
        <v>-5170000</v>
      </c>
      <c r="M19" s="118">
        <f t="shared" si="7"/>
        <v>1565000</v>
      </c>
      <c r="N19" s="118">
        <f t="shared" si="7"/>
        <v>1565000</v>
      </c>
      <c r="O19" s="118">
        <f t="shared" si="7"/>
        <v>0</v>
      </c>
      <c r="P19" s="118">
        <f t="shared" si="7"/>
        <v>875000</v>
      </c>
      <c r="Q19" s="471">
        <f t="shared" si="7"/>
        <v>333780.59</v>
      </c>
      <c r="R19" s="361">
        <f t="shared" si="1"/>
        <v>0.04485092582639076</v>
      </c>
      <c r="S19" s="423"/>
      <c r="T19" s="318"/>
    </row>
    <row r="20" spans="1:20" s="61" customFormat="1" ht="33.75">
      <c r="A20" s="62" t="s">
        <v>177</v>
      </c>
      <c r="B20" s="124"/>
      <c r="C20" s="373" t="s">
        <v>238</v>
      </c>
      <c r="D20" s="372" t="s">
        <v>27</v>
      </c>
      <c r="E20" s="66" t="s">
        <v>227</v>
      </c>
      <c r="F20" s="66" t="s">
        <v>39</v>
      </c>
      <c r="G20" s="67">
        <v>100000</v>
      </c>
      <c r="H20" s="68">
        <v>10000</v>
      </c>
      <c r="I20" s="67">
        <f aca="true" t="shared" si="8" ref="I20:I27">J20+K20</f>
        <v>300000</v>
      </c>
      <c r="J20" s="67">
        <v>300000</v>
      </c>
      <c r="K20" s="69">
        <v>0</v>
      </c>
      <c r="L20" s="70">
        <f aca="true" t="shared" si="9" ref="L20:L26">M20-I20</f>
        <v>-210000</v>
      </c>
      <c r="M20" s="71">
        <f aca="true" t="shared" si="10" ref="M20:M26">N20+O20</f>
        <v>90000</v>
      </c>
      <c r="N20" s="72">
        <v>90000</v>
      </c>
      <c r="O20" s="73">
        <v>0</v>
      </c>
      <c r="P20" s="326">
        <f>G20-H20-M20</f>
        <v>0</v>
      </c>
      <c r="Q20" s="347">
        <v>0</v>
      </c>
      <c r="R20" s="358">
        <f t="shared" si="1"/>
        <v>0</v>
      </c>
      <c r="S20" s="422" t="s">
        <v>263</v>
      </c>
      <c r="T20" s="279"/>
    </row>
    <row r="21" spans="1:20" s="61" customFormat="1" ht="101.25">
      <c r="A21" s="62">
        <v>15</v>
      </c>
      <c r="B21" s="125"/>
      <c r="C21" s="373" t="s">
        <v>47</v>
      </c>
      <c r="D21" s="372" t="s">
        <v>27</v>
      </c>
      <c r="E21" s="66" t="s">
        <v>228</v>
      </c>
      <c r="F21" s="66" t="s">
        <v>48</v>
      </c>
      <c r="G21" s="67">
        <v>1652000</v>
      </c>
      <c r="H21" s="68">
        <v>102000</v>
      </c>
      <c r="I21" s="67">
        <f t="shared" si="8"/>
        <v>775000</v>
      </c>
      <c r="J21" s="67">
        <v>775000</v>
      </c>
      <c r="K21" s="69">
        <v>0</v>
      </c>
      <c r="L21" s="70">
        <f t="shared" si="9"/>
        <v>0</v>
      </c>
      <c r="M21" s="71">
        <f t="shared" si="10"/>
        <v>775000</v>
      </c>
      <c r="N21" s="72">
        <v>775000</v>
      </c>
      <c r="O21" s="73">
        <v>0</v>
      </c>
      <c r="P21" s="326">
        <f>G21-H21-M21</f>
        <v>775000</v>
      </c>
      <c r="Q21" s="347">
        <v>289140</v>
      </c>
      <c r="R21" s="358">
        <f t="shared" si="1"/>
        <v>0.3730838709677419</v>
      </c>
      <c r="S21" s="479" t="s">
        <v>235</v>
      </c>
      <c r="T21" s="279"/>
    </row>
    <row r="22" spans="1:20" s="61" customFormat="1" ht="33.75">
      <c r="A22" s="62">
        <v>16</v>
      </c>
      <c r="B22" s="125"/>
      <c r="C22" s="373" t="s">
        <v>147</v>
      </c>
      <c r="D22" s="372" t="s">
        <v>27</v>
      </c>
      <c r="E22" s="66" t="s">
        <v>55</v>
      </c>
      <c r="F22" s="66" t="s">
        <v>28</v>
      </c>
      <c r="G22" s="67">
        <v>100000</v>
      </c>
      <c r="H22" s="68">
        <v>0</v>
      </c>
      <c r="I22" s="67">
        <f t="shared" si="8"/>
        <v>100000</v>
      </c>
      <c r="J22" s="67">
        <v>100000</v>
      </c>
      <c r="K22" s="69">
        <v>0</v>
      </c>
      <c r="L22" s="70">
        <f t="shared" si="9"/>
        <v>0</v>
      </c>
      <c r="M22" s="71">
        <f t="shared" si="10"/>
        <v>100000</v>
      </c>
      <c r="N22" s="72">
        <v>100000</v>
      </c>
      <c r="O22" s="73">
        <v>0</v>
      </c>
      <c r="P22" s="326"/>
      <c r="Q22" s="347">
        <v>0</v>
      </c>
      <c r="R22" s="358">
        <f t="shared" si="1"/>
        <v>0</v>
      </c>
      <c r="S22" s="422" t="s">
        <v>278</v>
      </c>
      <c r="T22" s="279"/>
    </row>
    <row r="23" spans="1:20" s="61" customFormat="1" ht="33.75">
      <c r="A23" s="62">
        <v>18</v>
      </c>
      <c r="B23" s="124"/>
      <c r="C23" s="373" t="s">
        <v>166</v>
      </c>
      <c r="D23" s="372" t="s">
        <v>232</v>
      </c>
      <c r="E23" s="66"/>
      <c r="F23" s="66" t="s">
        <v>28</v>
      </c>
      <c r="G23" s="67">
        <v>100000</v>
      </c>
      <c r="H23" s="68">
        <v>0</v>
      </c>
      <c r="I23" s="67">
        <f t="shared" si="8"/>
        <v>160000</v>
      </c>
      <c r="J23" s="67">
        <v>160000</v>
      </c>
      <c r="K23" s="69">
        <v>0</v>
      </c>
      <c r="L23" s="70">
        <f t="shared" si="9"/>
        <v>-60000</v>
      </c>
      <c r="M23" s="71">
        <f t="shared" si="10"/>
        <v>100000</v>
      </c>
      <c r="N23" s="72">
        <v>100000</v>
      </c>
      <c r="O23" s="73">
        <v>0</v>
      </c>
      <c r="P23" s="326"/>
      <c r="Q23" s="347">
        <v>0</v>
      </c>
      <c r="R23" s="358">
        <f t="shared" si="1"/>
        <v>0</v>
      </c>
      <c r="S23" s="479" t="s">
        <v>285</v>
      </c>
      <c r="T23" s="279"/>
    </row>
    <row r="24" spans="1:20" s="61" customFormat="1" ht="22.5">
      <c r="A24" s="62">
        <v>19</v>
      </c>
      <c r="B24" s="126"/>
      <c r="C24" s="373" t="s">
        <v>167</v>
      </c>
      <c r="D24" s="372" t="s">
        <v>232</v>
      </c>
      <c r="E24" s="66"/>
      <c r="F24" s="66" t="s">
        <v>28</v>
      </c>
      <c r="G24" s="67">
        <v>150000</v>
      </c>
      <c r="H24" s="68">
        <v>0</v>
      </c>
      <c r="I24" s="67">
        <f t="shared" si="8"/>
        <v>70000</v>
      </c>
      <c r="J24" s="67">
        <v>70000</v>
      </c>
      <c r="K24" s="69">
        <v>0</v>
      </c>
      <c r="L24" s="70">
        <f t="shared" si="9"/>
        <v>80000</v>
      </c>
      <c r="M24" s="71">
        <f t="shared" si="10"/>
        <v>150000</v>
      </c>
      <c r="N24" s="72">
        <v>150000</v>
      </c>
      <c r="O24" s="73">
        <v>0</v>
      </c>
      <c r="P24" s="326"/>
      <c r="Q24" s="347">
        <v>0</v>
      </c>
      <c r="R24" s="358">
        <f t="shared" si="1"/>
        <v>0</v>
      </c>
      <c r="S24" s="430" t="s">
        <v>295</v>
      </c>
      <c r="T24" s="279"/>
    </row>
    <row r="25" spans="1:20" s="61" customFormat="1" ht="56.25">
      <c r="A25" s="62">
        <v>21</v>
      </c>
      <c r="B25" s="124"/>
      <c r="C25" s="373" t="s">
        <v>53</v>
      </c>
      <c r="D25" s="372" t="s">
        <v>27</v>
      </c>
      <c r="E25" s="66" t="s">
        <v>174</v>
      </c>
      <c r="F25" s="66" t="s">
        <v>28</v>
      </c>
      <c r="G25" s="67">
        <v>70000</v>
      </c>
      <c r="H25" s="68">
        <v>0</v>
      </c>
      <c r="I25" s="67">
        <f t="shared" si="8"/>
        <v>80000</v>
      </c>
      <c r="J25" s="67">
        <v>80000</v>
      </c>
      <c r="K25" s="69">
        <v>0</v>
      </c>
      <c r="L25" s="70">
        <f t="shared" si="9"/>
        <v>-10000</v>
      </c>
      <c r="M25" s="71">
        <f t="shared" si="10"/>
        <v>70000</v>
      </c>
      <c r="N25" s="72">
        <v>70000</v>
      </c>
      <c r="O25" s="73">
        <v>0</v>
      </c>
      <c r="P25" s="326">
        <f>G25-H25-M25</f>
        <v>0</v>
      </c>
      <c r="Q25" s="347">
        <v>0</v>
      </c>
      <c r="R25" s="358">
        <f t="shared" si="1"/>
        <v>0</v>
      </c>
      <c r="S25" s="422" t="s">
        <v>236</v>
      </c>
      <c r="T25" s="279"/>
    </row>
    <row r="26" spans="1:20" s="61" customFormat="1" ht="42" customHeight="1">
      <c r="A26" s="62">
        <v>22</v>
      </c>
      <c r="B26" s="126"/>
      <c r="C26" s="373" t="s">
        <v>54</v>
      </c>
      <c r="D26" s="372" t="s">
        <v>232</v>
      </c>
      <c r="E26" s="66"/>
      <c r="F26" s="66" t="s">
        <v>55</v>
      </c>
      <c r="G26" s="67">
        <v>200000</v>
      </c>
      <c r="H26" s="68">
        <v>0</v>
      </c>
      <c r="I26" s="67">
        <f t="shared" si="8"/>
        <v>450000</v>
      </c>
      <c r="J26" s="67">
        <v>450000</v>
      </c>
      <c r="K26" s="69">
        <v>0</v>
      </c>
      <c r="L26" s="70">
        <f t="shared" si="9"/>
        <v>-350000</v>
      </c>
      <c r="M26" s="71">
        <f t="shared" si="10"/>
        <v>100000</v>
      </c>
      <c r="N26" s="72">
        <v>100000</v>
      </c>
      <c r="O26" s="73">
        <v>0</v>
      </c>
      <c r="P26" s="326">
        <f>G26-H26-M26</f>
        <v>100000</v>
      </c>
      <c r="Q26" s="347">
        <v>0</v>
      </c>
      <c r="R26" s="358">
        <f t="shared" si="1"/>
        <v>0</v>
      </c>
      <c r="S26" s="422" t="s">
        <v>290</v>
      </c>
      <c r="T26" s="279"/>
    </row>
    <row r="27" spans="1:20" s="61" customFormat="1" ht="45">
      <c r="A27" s="62">
        <v>26</v>
      </c>
      <c r="B27" s="126"/>
      <c r="C27" s="373" t="s">
        <v>239</v>
      </c>
      <c r="D27" s="372" t="s">
        <v>27</v>
      </c>
      <c r="E27" s="66" t="s">
        <v>55</v>
      </c>
      <c r="F27" s="66"/>
      <c r="G27" s="67"/>
      <c r="H27" s="68"/>
      <c r="I27" s="67">
        <f t="shared" si="8"/>
        <v>2400000</v>
      </c>
      <c r="J27" s="67">
        <v>2400000</v>
      </c>
      <c r="K27" s="69">
        <v>0</v>
      </c>
      <c r="L27" s="70">
        <f>M27-I27</f>
        <v>-2340000</v>
      </c>
      <c r="M27" s="71">
        <f>N27+O27</f>
        <v>60000</v>
      </c>
      <c r="N27" s="72">
        <v>60000</v>
      </c>
      <c r="O27" s="73">
        <v>0</v>
      </c>
      <c r="P27" s="329"/>
      <c r="Q27" s="349">
        <v>35000</v>
      </c>
      <c r="R27" s="362">
        <f>Q27/I27</f>
        <v>0.014583333333333334</v>
      </c>
      <c r="S27" s="422" t="s">
        <v>267</v>
      </c>
      <c r="T27" s="279"/>
    </row>
    <row r="28" spans="1:20" s="61" customFormat="1" ht="67.5" customHeight="1">
      <c r="A28" s="62">
        <v>28</v>
      </c>
      <c r="B28" s="126"/>
      <c r="C28" s="373" t="s">
        <v>131</v>
      </c>
      <c r="D28" s="372" t="s">
        <v>232</v>
      </c>
      <c r="E28" s="66"/>
      <c r="F28" s="66"/>
      <c r="G28" s="67"/>
      <c r="H28" s="68"/>
      <c r="I28" s="67">
        <f>J28+K28</f>
        <v>100000</v>
      </c>
      <c r="J28" s="67">
        <v>100000</v>
      </c>
      <c r="K28" s="69">
        <v>0</v>
      </c>
      <c r="L28" s="70">
        <f>M28-I28</f>
        <v>-40000</v>
      </c>
      <c r="M28" s="71">
        <f>N28+O28</f>
        <v>60000</v>
      </c>
      <c r="N28" s="72">
        <v>60000</v>
      </c>
      <c r="O28" s="73">
        <v>0</v>
      </c>
      <c r="P28" s="329"/>
      <c r="Q28" s="349">
        <v>2320.59</v>
      </c>
      <c r="R28" s="362">
        <f>Q28/I28</f>
        <v>0.0232059</v>
      </c>
      <c r="S28" s="422" t="s">
        <v>291</v>
      </c>
      <c r="T28" s="279"/>
    </row>
    <row r="29" spans="1:20" s="130" customFormat="1" ht="38.25" customHeight="1">
      <c r="A29" s="62" t="s">
        <v>178</v>
      </c>
      <c r="B29" s="126"/>
      <c r="C29" s="369" t="s">
        <v>222</v>
      </c>
      <c r="D29" s="372" t="s">
        <v>27</v>
      </c>
      <c r="E29" s="66" t="s">
        <v>176</v>
      </c>
      <c r="F29" s="66"/>
      <c r="G29" s="67"/>
      <c r="H29" s="68"/>
      <c r="I29" s="67">
        <f aca="true" t="shared" si="11" ref="I29:I35">J29+K29</f>
        <v>2300000</v>
      </c>
      <c r="J29" s="67">
        <v>2300000</v>
      </c>
      <c r="K29" s="69">
        <v>0</v>
      </c>
      <c r="L29" s="70">
        <f>M29-I29</f>
        <v>-2240000</v>
      </c>
      <c r="M29" s="71">
        <f>N29+O29</f>
        <v>60000</v>
      </c>
      <c r="N29" s="72">
        <v>60000</v>
      </c>
      <c r="O29" s="73">
        <v>0</v>
      </c>
      <c r="P29" s="329"/>
      <c r="Q29" s="349">
        <v>7320</v>
      </c>
      <c r="R29" s="362">
        <f t="shared" si="1"/>
        <v>0.003182608695652174</v>
      </c>
      <c r="S29" s="430" t="s">
        <v>279</v>
      </c>
      <c r="T29" s="321"/>
    </row>
    <row r="30" spans="1:20" s="130" customFormat="1" ht="45.75" customHeight="1">
      <c r="A30" s="62">
        <v>37</v>
      </c>
      <c r="B30" s="126"/>
      <c r="C30" s="369" t="s">
        <v>241</v>
      </c>
      <c r="D30" s="372" t="s">
        <v>27</v>
      </c>
      <c r="E30" s="66" t="s">
        <v>55</v>
      </c>
      <c r="F30" s="66"/>
      <c r="G30" s="67"/>
      <c r="H30" s="68"/>
      <c r="I30" s="67">
        <f t="shared" si="11"/>
        <v>35000</v>
      </c>
      <c r="J30" s="67">
        <v>35000</v>
      </c>
      <c r="K30" s="69">
        <v>0</v>
      </c>
      <c r="L30" s="70"/>
      <c r="M30" s="71"/>
      <c r="N30" s="72"/>
      <c r="O30" s="73"/>
      <c r="P30" s="329"/>
      <c r="Q30" s="349">
        <v>0</v>
      </c>
      <c r="R30" s="362">
        <f t="shared" si="1"/>
        <v>0</v>
      </c>
      <c r="S30" s="430" t="s">
        <v>280</v>
      </c>
      <c r="T30" s="321"/>
    </row>
    <row r="31" spans="1:20" s="130" customFormat="1" ht="59.25" customHeight="1">
      <c r="A31" s="156" t="s">
        <v>179</v>
      </c>
      <c r="B31" s="124"/>
      <c r="C31" s="386" t="s">
        <v>240</v>
      </c>
      <c r="D31" s="372" t="s">
        <v>27</v>
      </c>
      <c r="E31" s="66" t="s">
        <v>274</v>
      </c>
      <c r="F31" s="159"/>
      <c r="G31" s="297"/>
      <c r="H31" s="264"/>
      <c r="I31" s="67">
        <f t="shared" si="11"/>
        <v>200000</v>
      </c>
      <c r="J31" s="297">
        <v>200000</v>
      </c>
      <c r="K31" s="309">
        <v>0</v>
      </c>
      <c r="L31" s="387"/>
      <c r="M31" s="161"/>
      <c r="N31" s="160"/>
      <c r="O31" s="388"/>
      <c r="P31" s="321"/>
      <c r="Q31" s="389">
        <v>0</v>
      </c>
      <c r="R31" s="362">
        <f t="shared" si="1"/>
        <v>0</v>
      </c>
      <c r="S31" s="430" t="s">
        <v>237</v>
      </c>
      <c r="T31" s="321"/>
    </row>
    <row r="32" spans="1:20" s="130" customFormat="1" ht="38.25" customHeight="1">
      <c r="A32" s="62">
        <v>62</v>
      </c>
      <c r="B32" s="126"/>
      <c r="C32" s="369" t="s">
        <v>181</v>
      </c>
      <c r="D32" s="372" t="s">
        <v>27</v>
      </c>
      <c r="E32" s="66" t="s">
        <v>176</v>
      </c>
      <c r="F32" s="66"/>
      <c r="G32" s="67"/>
      <c r="H32" s="68"/>
      <c r="I32" s="67">
        <f t="shared" si="11"/>
        <v>300000</v>
      </c>
      <c r="J32" s="67">
        <v>300000</v>
      </c>
      <c r="K32" s="69">
        <v>0</v>
      </c>
      <c r="L32" s="70"/>
      <c r="M32" s="71"/>
      <c r="N32" s="72"/>
      <c r="O32" s="73"/>
      <c r="P32" s="329"/>
      <c r="Q32" s="349">
        <v>0</v>
      </c>
      <c r="R32" s="362">
        <f t="shared" si="1"/>
        <v>0</v>
      </c>
      <c r="S32" s="430" t="s">
        <v>229</v>
      </c>
      <c r="T32" s="321"/>
    </row>
    <row r="33" spans="1:20" s="130" customFormat="1" ht="56.25">
      <c r="A33" s="62">
        <v>63</v>
      </c>
      <c r="B33" s="126"/>
      <c r="C33" s="369" t="s">
        <v>180</v>
      </c>
      <c r="D33" s="372" t="s">
        <v>27</v>
      </c>
      <c r="E33" s="66" t="s">
        <v>176</v>
      </c>
      <c r="F33" s="66"/>
      <c r="G33" s="67"/>
      <c r="H33" s="68"/>
      <c r="I33" s="67">
        <f t="shared" si="11"/>
        <v>100000</v>
      </c>
      <c r="J33" s="67">
        <v>100000</v>
      </c>
      <c r="K33" s="69">
        <v>0</v>
      </c>
      <c r="L33" s="70"/>
      <c r="M33" s="71"/>
      <c r="N33" s="72"/>
      <c r="O33" s="73"/>
      <c r="P33" s="329"/>
      <c r="Q33" s="349">
        <v>0</v>
      </c>
      <c r="R33" s="362">
        <f t="shared" si="1"/>
        <v>0</v>
      </c>
      <c r="S33" s="430" t="s">
        <v>258</v>
      </c>
      <c r="T33" s="321"/>
    </row>
    <row r="34" spans="1:20" s="130" customFormat="1" ht="56.25">
      <c r="A34" s="62">
        <v>64</v>
      </c>
      <c r="B34" s="126"/>
      <c r="C34" s="369" t="s">
        <v>182</v>
      </c>
      <c r="D34" s="372" t="s">
        <v>27</v>
      </c>
      <c r="E34" s="66" t="s">
        <v>176</v>
      </c>
      <c r="F34" s="66"/>
      <c r="G34" s="67"/>
      <c r="H34" s="68"/>
      <c r="I34" s="67">
        <f t="shared" si="11"/>
        <v>50000</v>
      </c>
      <c r="J34" s="67">
        <v>50000</v>
      </c>
      <c r="K34" s="69">
        <v>0</v>
      </c>
      <c r="L34" s="70"/>
      <c r="M34" s="71"/>
      <c r="N34" s="72"/>
      <c r="O34" s="73"/>
      <c r="P34" s="329"/>
      <c r="Q34" s="349">
        <v>0</v>
      </c>
      <c r="R34" s="362">
        <f t="shared" si="1"/>
        <v>0</v>
      </c>
      <c r="S34" s="430" t="s">
        <v>259</v>
      </c>
      <c r="T34" s="321"/>
    </row>
    <row r="35" spans="1:20" s="130" customFormat="1" ht="38.25" customHeight="1">
      <c r="A35" s="62">
        <v>84</v>
      </c>
      <c r="B35" s="126"/>
      <c r="C35" s="369" t="s">
        <v>183</v>
      </c>
      <c r="D35" s="372" t="s">
        <v>231</v>
      </c>
      <c r="E35" s="66"/>
      <c r="F35" s="66"/>
      <c r="G35" s="67"/>
      <c r="H35" s="68"/>
      <c r="I35" s="67">
        <f t="shared" si="11"/>
        <v>22000</v>
      </c>
      <c r="J35" s="67">
        <v>22000</v>
      </c>
      <c r="K35" s="69">
        <v>0</v>
      </c>
      <c r="L35" s="70"/>
      <c r="M35" s="71"/>
      <c r="N35" s="72"/>
      <c r="O35" s="73"/>
      <c r="P35" s="329"/>
      <c r="Q35" s="349">
        <v>0</v>
      </c>
      <c r="R35" s="362">
        <f t="shared" si="1"/>
        <v>0</v>
      </c>
      <c r="S35" s="429" t="s">
        <v>293</v>
      </c>
      <c r="T35" s="321"/>
    </row>
    <row r="36" spans="1:20" s="130" customFormat="1" ht="38.25" customHeight="1" thickBot="1">
      <c r="A36" s="156"/>
      <c r="B36" s="343"/>
      <c r="C36" s="386"/>
      <c r="D36" s="382"/>
      <c r="E36" s="159"/>
      <c r="F36" s="159"/>
      <c r="G36" s="297"/>
      <c r="H36" s="264"/>
      <c r="I36" s="297"/>
      <c r="J36" s="297"/>
      <c r="K36" s="309"/>
      <c r="L36" s="387"/>
      <c r="M36" s="161"/>
      <c r="N36" s="160"/>
      <c r="O36" s="388"/>
      <c r="P36" s="321"/>
      <c r="Q36" s="389"/>
      <c r="R36" s="485"/>
      <c r="S36" s="486"/>
      <c r="T36" s="321"/>
    </row>
    <row r="37" spans="1:20" s="113" customFormat="1" ht="27" customHeight="1" thickBot="1">
      <c r="A37" s="131"/>
      <c r="B37" s="132" t="s">
        <v>60</v>
      </c>
      <c r="C37" s="376" t="s">
        <v>61</v>
      </c>
      <c r="D37" s="376"/>
      <c r="E37" s="376"/>
      <c r="F37" s="112"/>
      <c r="G37" s="31">
        <f>SUBTOTAL(9,G39:G39)</f>
        <v>2618000</v>
      </c>
      <c r="H37" s="31">
        <f>SUBTOTAL(9,H39:H39)</f>
        <v>118000</v>
      </c>
      <c r="I37" s="31">
        <f aca="true" t="shared" si="12" ref="I37:Q37">SUBTOTAL(9,I38:I47)</f>
        <v>15482374</v>
      </c>
      <c r="J37" s="31">
        <f t="shared" si="12"/>
        <v>15482374</v>
      </c>
      <c r="K37" s="31">
        <f t="shared" si="12"/>
        <v>0</v>
      </c>
      <c r="L37" s="31">
        <f t="shared" si="12"/>
        <v>-14620650</v>
      </c>
      <c r="M37" s="31">
        <f t="shared" si="12"/>
        <v>700000</v>
      </c>
      <c r="N37" s="31">
        <f t="shared" si="12"/>
        <v>700000</v>
      </c>
      <c r="O37" s="31">
        <f t="shared" si="12"/>
        <v>0</v>
      </c>
      <c r="P37" s="31">
        <f t="shared" si="12"/>
        <v>-2100000</v>
      </c>
      <c r="Q37" s="414">
        <f t="shared" si="12"/>
        <v>3139158.4499999997</v>
      </c>
      <c r="R37" s="356">
        <f>Q37/I37</f>
        <v>0.20275691893245829</v>
      </c>
      <c r="S37" s="420"/>
      <c r="T37" s="318"/>
    </row>
    <row r="38" spans="1:20" s="123" customFormat="1" ht="36.75" customHeight="1">
      <c r="A38" s="134"/>
      <c r="B38" s="115" t="s">
        <v>62</v>
      </c>
      <c r="C38" s="377" t="s">
        <v>63</v>
      </c>
      <c r="D38" s="377"/>
      <c r="E38" s="377"/>
      <c r="F38" s="117"/>
      <c r="G38" s="135">
        <f>SUBTOTAL(9,G39:G39)</f>
        <v>2618000</v>
      </c>
      <c r="H38" s="135">
        <f>SUBTOTAL(9,H39:H39)</f>
        <v>118000</v>
      </c>
      <c r="I38" s="118">
        <f>SUBTOTAL(9,I39:I45)</f>
        <v>4711724</v>
      </c>
      <c r="J38" s="118">
        <f>SUBTOTAL(9,J39:J45)</f>
        <v>4711724</v>
      </c>
      <c r="K38" s="118">
        <f>SUBTOTAL(9,K39:K45)</f>
        <v>0</v>
      </c>
      <c r="L38" s="135">
        <f aca="true" t="shared" si="13" ref="L38:Q38">SUBTOTAL(9,L39:L43)</f>
        <v>-3950000</v>
      </c>
      <c r="M38" s="267">
        <f t="shared" si="13"/>
        <v>600000</v>
      </c>
      <c r="N38" s="135">
        <f t="shared" si="13"/>
        <v>600000</v>
      </c>
      <c r="O38" s="135">
        <f t="shared" si="13"/>
        <v>0</v>
      </c>
      <c r="P38" s="330">
        <f>SUBTOTAL(9,P39)</f>
        <v>-2000000</v>
      </c>
      <c r="Q38" s="416">
        <f t="shared" si="13"/>
        <v>153112.65</v>
      </c>
      <c r="R38" s="361">
        <f t="shared" si="1"/>
        <v>0.03249609909239166</v>
      </c>
      <c r="S38" s="424"/>
      <c r="T38" s="322"/>
    </row>
    <row r="39" spans="1:20" s="142" customFormat="1" ht="45">
      <c r="A39" s="62">
        <v>34</v>
      </c>
      <c r="B39" s="125"/>
      <c r="C39" s="373" t="s">
        <v>255</v>
      </c>
      <c r="D39" s="372" t="s">
        <v>27</v>
      </c>
      <c r="E39" s="66" t="s">
        <v>227</v>
      </c>
      <c r="F39" s="66" t="s">
        <v>34</v>
      </c>
      <c r="G39" s="67">
        <v>2618000</v>
      </c>
      <c r="H39" s="68">
        <v>118000</v>
      </c>
      <c r="I39" s="67">
        <f>J39+K39</f>
        <v>4500000</v>
      </c>
      <c r="J39" s="67">
        <v>4500000</v>
      </c>
      <c r="K39" s="69">
        <v>0</v>
      </c>
      <c r="L39" s="191">
        <f>M39-I39</f>
        <v>-4000000</v>
      </c>
      <c r="M39" s="71">
        <f>N39+O39</f>
        <v>500000</v>
      </c>
      <c r="N39" s="72">
        <v>500000</v>
      </c>
      <c r="O39" s="73">
        <v>0</v>
      </c>
      <c r="P39" s="331">
        <f>G39-(H39+I39)</f>
        <v>-2000000</v>
      </c>
      <c r="Q39" s="350">
        <v>153104.68</v>
      </c>
      <c r="R39" s="363">
        <f t="shared" si="1"/>
        <v>0.03402326222222222</v>
      </c>
      <c r="S39" s="480" t="s">
        <v>260</v>
      </c>
      <c r="T39" s="323"/>
    </row>
    <row r="40" spans="1:20" s="142" customFormat="1" ht="39" hidden="1" thickBot="1">
      <c r="A40" s="310"/>
      <c r="B40" s="313" t="s">
        <v>65</v>
      </c>
      <c r="C40" s="378" t="s">
        <v>66</v>
      </c>
      <c r="D40" s="378"/>
      <c r="E40" s="378"/>
      <c r="F40" s="311"/>
      <c r="G40" s="219">
        <f aca="true" t="shared" si="14" ref="G40:O40">SUBTOTAL(9,G42)</f>
        <v>0</v>
      </c>
      <c r="H40" s="219">
        <f t="shared" si="14"/>
        <v>0</v>
      </c>
      <c r="I40" s="219">
        <f t="shared" si="14"/>
        <v>0</v>
      </c>
      <c r="J40" s="219">
        <f t="shared" si="14"/>
        <v>0</v>
      </c>
      <c r="K40" s="219">
        <f t="shared" si="14"/>
        <v>0</v>
      </c>
      <c r="L40" s="312">
        <f t="shared" si="14"/>
        <v>0</v>
      </c>
      <c r="M40" s="281">
        <f t="shared" si="14"/>
        <v>0</v>
      </c>
      <c r="N40" s="282">
        <f t="shared" si="14"/>
        <v>0</v>
      </c>
      <c r="O40" s="273">
        <f t="shared" si="14"/>
        <v>0</v>
      </c>
      <c r="P40" s="323"/>
      <c r="Q40" s="350"/>
      <c r="R40" s="363" t="e">
        <f t="shared" si="1"/>
        <v>#DIV/0!</v>
      </c>
      <c r="S40" s="426"/>
      <c r="T40" s="323"/>
    </row>
    <row r="41" spans="1:20" s="142" customFormat="1" ht="12.75" hidden="1">
      <c r="A41" s="156"/>
      <c r="B41" s="157" t="s">
        <v>67</v>
      </c>
      <c r="C41" s="379" t="s">
        <v>68</v>
      </c>
      <c r="D41" s="379"/>
      <c r="E41" s="379"/>
      <c r="F41" s="159"/>
      <c r="G41" s="135">
        <f aca="true" t="shared" si="15" ref="G41:O41">SUBTOTAL(9,G42)</f>
        <v>0</v>
      </c>
      <c r="H41" s="135">
        <f t="shared" si="15"/>
        <v>0</v>
      </c>
      <c r="I41" s="135">
        <f t="shared" si="15"/>
        <v>0</v>
      </c>
      <c r="J41" s="135">
        <f t="shared" si="15"/>
        <v>0</v>
      </c>
      <c r="K41" s="135">
        <f t="shared" si="15"/>
        <v>0</v>
      </c>
      <c r="L41" s="160">
        <f t="shared" si="15"/>
        <v>0</v>
      </c>
      <c r="M41" s="161">
        <f t="shared" si="15"/>
        <v>0</v>
      </c>
      <c r="N41" s="160">
        <f t="shared" si="15"/>
        <v>0</v>
      </c>
      <c r="O41" s="162">
        <f t="shared" si="15"/>
        <v>0</v>
      </c>
      <c r="P41" s="323"/>
      <c r="Q41" s="350"/>
      <c r="R41" s="363" t="e">
        <f t="shared" si="1"/>
        <v>#DIV/0!</v>
      </c>
      <c r="S41" s="426"/>
      <c r="T41" s="323"/>
    </row>
    <row r="42" spans="1:20" s="142" customFormat="1" ht="12.75" hidden="1">
      <c r="A42" s="75"/>
      <c r="B42" s="169"/>
      <c r="C42" s="380"/>
      <c r="D42" s="380"/>
      <c r="E42" s="380"/>
      <c r="F42" s="77"/>
      <c r="G42" s="297"/>
      <c r="H42" s="264"/>
      <c r="I42" s="297">
        <f>J42+K42</f>
        <v>0</v>
      </c>
      <c r="J42" s="297"/>
      <c r="K42" s="309">
        <v>0</v>
      </c>
      <c r="L42" s="137">
        <f>M42-I42</f>
        <v>0</v>
      </c>
      <c r="M42" s="138">
        <f>N42+O42</f>
        <v>0</v>
      </c>
      <c r="N42" s="139"/>
      <c r="O42" s="140">
        <v>0</v>
      </c>
      <c r="P42" s="323"/>
      <c r="Q42" s="350"/>
      <c r="R42" s="363" t="e">
        <f t="shared" si="1"/>
        <v>#DIV/0!</v>
      </c>
      <c r="S42" s="426"/>
      <c r="T42" s="323"/>
    </row>
    <row r="43" spans="1:20" s="142" customFormat="1" ht="45">
      <c r="A43" s="75" t="s">
        <v>184</v>
      </c>
      <c r="B43" s="169"/>
      <c r="C43" s="380" t="s">
        <v>242</v>
      </c>
      <c r="D43" s="372" t="s">
        <v>27</v>
      </c>
      <c r="E43" s="77" t="s">
        <v>227</v>
      </c>
      <c r="F43" s="77" t="s">
        <v>28</v>
      </c>
      <c r="G43" s="78">
        <v>100000</v>
      </c>
      <c r="H43" s="393">
        <v>0</v>
      </c>
      <c r="I43" s="78">
        <f>J43+K43</f>
        <v>50000</v>
      </c>
      <c r="J43" s="78">
        <v>50000</v>
      </c>
      <c r="K43" s="80">
        <v>0</v>
      </c>
      <c r="L43" s="394">
        <f>M43-I43</f>
        <v>50000</v>
      </c>
      <c r="M43" s="138">
        <f>N43+O43</f>
        <v>100000</v>
      </c>
      <c r="N43" s="139">
        <v>100000</v>
      </c>
      <c r="O43" s="140">
        <v>0</v>
      </c>
      <c r="P43" s="395"/>
      <c r="Q43" s="352">
        <v>7.97</v>
      </c>
      <c r="R43" s="365">
        <f t="shared" si="1"/>
        <v>0.0001594</v>
      </c>
      <c r="S43" s="481" t="s">
        <v>281</v>
      </c>
      <c r="T43" s="323"/>
    </row>
    <row r="44" spans="1:20" s="142" customFormat="1" ht="56.25">
      <c r="A44" s="62">
        <v>81</v>
      </c>
      <c r="B44" s="125"/>
      <c r="C44" s="373" t="s">
        <v>185</v>
      </c>
      <c r="D44" s="373" t="s">
        <v>232</v>
      </c>
      <c r="E44" s="66"/>
      <c r="F44" s="66"/>
      <c r="G44" s="67"/>
      <c r="H44" s="68"/>
      <c r="I44" s="78">
        <f>J44+K44</f>
        <v>41724</v>
      </c>
      <c r="J44" s="67">
        <v>41724</v>
      </c>
      <c r="K44" s="69">
        <v>0</v>
      </c>
      <c r="L44" s="191"/>
      <c r="M44" s="71"/>
      <c r="N44" s="72"/>
      <c r="O44" s="73"/>
      <c r="P44" s="331"/>
      <c r="Q44" s="350">
        <v>0</v>
      </c>
      <c r="R44" s="365">
        <f t="shared" si="1"/>
        <v>0</v>
      </c>
      <c r="S44" s="430" t="s">
        <v>296</v>
      </c>
      <c r="T44" s="323"/>
    </row>
    <row r="45" spans="1:20" s="142" customFormat="1" ht="65.25" customHeight="1" thickBot="1">
      <c r="A45" s="62">
        <v>83</v>
      </c>
      <c r="B45" s="125"/>
      <c r="C45" s="373" t="s">
        <v>186</v>
      </c>
      <c r="D45" s="373" t="s">
        <v>232</v>
      </c>
      <c r="E45" s="66"/>
      <c r="F45" s="66"/>
      <c r="G45" s="67"/>
      <c r="H45" s="68"/>
      <c r="I45" s="78">
        <f>J45+K45</f>
        <v>120000</v>
      </c>
      <c r="J45" s="78">
        <v>120000</v>
      </c>
      <c r="K45" s="80">
        <v>0</v>
      </c>
      <c r="L45" s="191"/>
      <c r="M45" s="71"/>
      <c r="N45" s="72"/>
      <c r="O45" s="73"/>
      <c r="P45" s="331"/>
      <c r="Q45" s="350">
        <v>0</v>
      </c>
      <c r="R45" s="365">
        <f t="shared" si="1"/>
        <v>0</v>
      </c>
      <c r="S45" s="429" t="s">
        <v>286</v>
      </c>
      <c r="T45" s="323"/>
    </row>
    <row r="46" spans="1:20" s="123" customFormat="1" ht="35.25" customHeight="1">
      <c r="A46" s="283"/>
      <c r="B46" s="222" t="s">
        <v>106</v>
      </c>
      <c r="C46" s="381" t="s">
        <v>168</v>
      </c>
      <c r="D46" s="381"/>
      <c r="E46" s="381"/>
      <c r="F46" s="224"/>
      <c r="G46" s="284"/>
      <c r="H46" s="284"/>
      <c r="I46" s="225">
        <f>SUBTOTAL(9,I47:I47)</f>
        <v>10770650</v>
      </c>
      <c r="J46" s="225">
        <f aca="true" t="shared" si="16" ref="J46:Q46">SUBTOTAL(9,J47:J47)</f>
        <v>10770650</v>
      </c>
      <c r="K46" s="225">
        <f t="shared" si="16"/>
        <v>0</v>
      </c>
      <c r="L46" s="135">
        <f t="shared" si="16"/>
        <v>-10670650</v>
      </c>
      <c r="M46" s="135">
        <f t="shared" si="16"/>
        <v>100000</v>
      </c>
      <c r="N46" s="135">
        <f t="shared" si="16"/>
        <v>100000</v>
      </c>
      <c r="O46" s="135">
        <f t="shared" si="16"/>
        <v>0</v>
      </c>
      <c r="P46" s="135">
        <f t="shared" si="16"/>
        <v>-100000</v>
      </c>
      <c r="Q46" s="457">
        <f t="shared" si="16"/>
        <v>2986045.8</v>
      </c>
      <c r="R46" s="365">
        <f t="shared" si="1"/>
        <v>0.27723914526978405</v>
      </c>
      <c r="S46" s="425"/>
      <c r="T46" s="322"/>
    </row>
    <row r="47" spans="1:20" s="142" customFormat="1" ht="68.25" thickBot="1">
      <c r="A47" s="310">
        <v>72</v>
      </c>
      <c r="B47" s="390"/>
      <c r="C47" s="373" t="s">
        <v>187</v>
      </c>
      <c r="D47" s="373" t="s">
        <v>109</v>
      </c>
      <c r="E47" s="66"/>
      <c r="F47" s="66"/>
      <c r="G47" s="67"/>
      <c r="H47" s="192"/>
      <c r="I47" s="67">
        <f>J47+K47</f>
        <v>10770650</v>
      </c>
      <c r="J47" s="67">
        <v>10770650</v>
      </c>
      <c r="K47" s="69">
        <v>0</v>
      </c>
      <c r="L47" s="145">
        <f>M47-I47</f>
        <v>-10670650</v>
      </c>
      <c r="M47" s="71">
        <f>N47+O47</f>
        <v>100000</v>
      </c>
      <c r="N47" s="72">
        <v>100000</v>
      </c>
      <c r="O47" s="73">
        <v>0</v>
      </c>
      <c r="P47" s="331">
        <f>G47-H47-M47</f>
        <v>-100000</v>
      </c>
      <c r="Q47" s="350">
        <v>2986045.8</v>
      </c>
      <c r="R47" s="363">
        <f>Q47/I47</f>
        <v>0.27723914526978405</v>
      </c>
      <c r="S47" s="430" t="s">
        <v>298</v>
      </c>
      <c r="T47" s="323"/>
    </row>
    <row r="48" spans="1:20" s="113" customFormat="1" ht="22.5" customHeight="1" thickBot="1">
      <c r="A48" s="131"/>
      <c r="B48" s="132" t="s">
        <v>69</v>
      </c>
      <c r="C48" s="474" t="s">
        <v>70</v>
      </c>
      <c r="D48" s="474"/>
      <c r="E48" s="474"/>
      <c r="F48" s="218"/>
      <c r="G48" s="219">
        <f>SUBTOTAL(9,G50:G50)</f>
        <v>50000</v>
      </c>
      <c r="H48" s="219">
        <f>SUBTOTAL(9,H50:H50)</f>
        <v>0</v>
      </c>
      <c r="I48" s="219">
        <f>SUBTOTAL(9,I49:I50)</f>
        <v>100000</v>
      </c>
      <c r="J48" s="219">
        <f aca="true" t="shared" si="17" ref="J48:Q48">SUBTOTAL(9,J49:J50)</f>
        <v>100000</v>
      </c>
      <c r="K48" s="219">
        <f t="shared" si="17"/>
        <v>0</v>
      </c>
      <c r="L48" s="219">
        <f t="shared" si="17"/>
        <v>-50000</v>
      </c>
      <c r="M48" s="219">
        <f t="shared" si="17"/>
        <v>50000</v>
      </c>
      <c r="N48" s="219">
        <f t="shared" si="17"/>
        <v>50000</v>
      </c>
      <c r="O48" s="219">
        <f t="shared" si="17"/>
        <v>0</v>
      </c>
      <c r="P48" s="219">
        <f t="shared" si="17"/>
        <v>-50000</v>
      </c>
      <c r="Q48" s="475">
        <f t="shared" si="17"/>
        <v>30055.43</v>
      </c>
      <c r="R48" s="476">
        <f t="shared" si="1"/>
        <v>0.3005543</v>
      </c>
      <c r="S48" s="477"/>
      <c r="T48" s="318"/>
    </row>
    <row r="49" spans="1:20" s="123" customFormat="1" ht="35.25" customHeight="1">
      <c r="A49" s="134"/>
      <c r="B49" s="115" t="s">
        <v>71</v>
      </c>
      <c r="C49" s="377" t="s">
        <v>72</v>
      </c>
      <c r="D49" s="377"/>
      <c r="E49" s="377"/>
      <c r="F49" s="117"/>
      <c r="G49" s="135">
        <f>SUBTOTAL(9,G50:G50)</f>
        <v>50000</v>
      </c>
      <c r="H49" s="135">
        <f>SUBTOTAL(9,H50:H50)</f>
        <v>0</v>
      </c>
      <c r="I49" s="118">
        <f>SUBTOTAL(9,I50:I50)</f>
        <v>100000</v>
      </c>
      <c r="J49" s="118">
        <f>SUBTOTAL(9,J50:J50)</f>
        <v>100000</v>
      </c>
      <c r="K49" s="118">
        <f>SUBTOTAL(9,K50:K50)</f>
        <v>0</v>
      </c>
      <c r="L49" s="119">
        <f>SUBTOTAL(9,L50)</f>
        <v>-50000</v>
      </c>
      <c r="M49" s="120">
        <f>SUBTOTAL(9,M50)</f>
        <v>50000</v>
      </c>
      <c r="N49" s="119">
        <f>SUBTOTAL(9,N50)</f>
        <v>50000</v>
      </c>
      <c r="O49" s="121">
        <f>SUBTOTAL(9,O50)</f>
        <v>0</v>
      </c>
      <c r="P49" s="330">
        <f>SUBTOTAL(9,P50)</f>
        <v>-50000</v>
      </c>
      <c r="Q49" s="416">
        <f>SUBTOTAL(9,Q50:Q50)</f>
        <v>30055.43</v>
      </c>
      <c r="R49" s="361">
        <f t="shared" si="1"/>
        <v>0.3005543</v>
      </c>
      <c r="S49" s="424"/>
      <c r="T49" s="322"/>
    </row>
    <row r="50" spans="1:20" s="61" customFormat="1" ht="45.75" thickBot="1">
      <c r="A50" s="62" t="s">
        <v>189</v>
      </c>
      <c r="B50" s="306"/>
      <c r="C50" s="373" t="s">
        <v>188</v>
      </c>
      <c r="D50" s="373" t="s">
        <v>256</v>
      </c>
      <c r="E50" s="66"/>
      <c r="F50" s="66" t="s">
        <v>28</v>
      </c>
      <c r="G50" s="67">
        <v>50000</v>
      </c>
      <c r="H50" s="68">
        <v>0</v>
      </c>
      <c r="I50" s="67">
        <f>J50+K50</f>
        <v>100000</v>
      </c>
      <c r="J50" s="67">
        <v>100000</v>
      </c>
      <c r="K50" s="69">
        <v>0</v>
      </c>
      <c r="L50" s="145">
        <f>M50-I50</f>
        <v>-50000</v>
      </c>
      <c r="M50" s="71">
        <f>N50+O50</f>
        <v>50000</v>
      </c>
      <c r="N50" s="72">
        <v>50000</v>
      </c>
      <c r="O50" s="73">
        <v>0</v>
      </c>
      <c r="P50" s="327">
        <f>G50-(H50+I50)</f>
        <v>-50000</v>
      </c>
      <c r="Q50" s="351">
        <v>30055.43</v>
      </c>
      <c r="R50" s="359">
        <f t="shared" si="1"/>
        <v>0.3005543</v>
      </c>
      <c r="S50" s="429" t="s">
        <v>300</v>
      </c>
      <c r="T50" s="319"/>
    </row>
    <row r="51" spans="1:20" s="113" customFormat="1" ht="22.5" customHeight="1" thickBot="1">
      <c r="A51" s="131"/>
      <c r="B51" s="132" t="s">
        <v>134</v>
      </c>
      <c r="C51" s="376" t="s">
        <v>135</v>
      </c>
      <c r="D51" s="376"/>
      <c r="E51" s="376"/>
      <c r="F51" s="112"/>
      <c r="G51" s="31"/>
      <c r="H51" s="31"/>
      <c r="I51" s="31">
        <f>SUBTOTAL(9,I52:I53)</f>
        <v>60000</v>
      </c>
      <c r="J51" s="31">
        <f aca="true" t="shared" si="18" ref="J51:Q51">SUBTOTAL(9,J52:J53)</f>
        <v>60000</v>
      </c>
      <c r="K51" s="31">
        <f t="shared" si="18"/>
        <v>0</v>
      </c>
      <c r="L51" s="31">
        <f t="shared" si="18"/>
        <v>40000</v>
      </c>
      <c r="M51" s="31">
        <f t="shared" si="18"/>
        <v>100000</v>
      </c>
      <c r="N51" s="31">
        <f t="shared" si="18"/>
        <v>100000</v>
      </c>
      <c r="O51" s="31">
        <f t="shared" si="18"/>
        <v>0</v>
      </c>
      <c r="P51" s="31">
        <f t="shared" si="18"/>
        <v>-100000</v>
      </c>
      <c r="Q51" s="416">
        <f t="shared" si="18"/>
        <v>0</v>
      </c>
      <c r="R51" s="404">
        <f t="shared" si="1"/>
        <v>0</v>
      </c>
      <c r="S51" s="420"/>
      <c r="T51" s="318"/>
    </row>
    <row r="52" spans="1:20" s="123" customFormat="1" ht="35.25" customHeight="1">
      <c r="A52" s="134"/>
      <c r="B52" s="115" t="s">
        <v>110</v>
      </c>
      <c r="C52" s="377" t="s">
        <v>169</v>
      </c>
      <c r="D52" s="377"/>
      <c r="E52" s="377"/>
      <c r="F52" s="117"/>
      <c r="G52" s="135"/>
      <c r="H52" s="135"/>
      <c r="I52" s="118">
        <f>SUBTOTAL(9,I53:I53)</f>
        <v>60000</v>
      </c>
      <c r="J52" s="118">
        <f aca="true" t="shared" si="19" ref="J52:Q52">SUBTOTAL(9,J53:J53)</f>
        <v>60000</v>
      </c>
      <c r="K52" s="118">
        <f t="shared" si="19"/>
        <v>0</v>
      </c>
      <c r="L52" s="118">
        <f t="shared" si="19"/>
        <v>40000</v>
      </c>
      <c r="M52" s="118">
        <f t="shared" si="19"/>
        <v>100000</v>
      </c>
      <c r="N52" s="118">
        <f t="shared" si="19"/>
        <v>100000</v>
      </c>
      <c r="O52" s="118">
        <f t="shared" si="19"/>
        <v>0</v>
      </c>
      <c r="P52" s="118">
        <f t="shared" si="19"/>
        <v>-100000</v>
      </c>
      <c r="Q52" s="416">
        <f t="shared" si="19"/>
        <v>0</v>
      </c>
      <c r="R52" s="405">
        <f t="shared" si="1"/>
        <v>0</v>
      </c>
      <c r="S52" s="427"/>
      <c r="T52" s="322"/>
    </row>
    <row r="53" spans="1:20" s="61" customFormat="1" ht="23.25" thickBot="1">
      <c r="A53" s="62">
        <v>54</v>
      </c>
      <c r="B53" s="306"/>
      <c r="C53" s="373" t="s">
        <v>142</v>
      </c>
      <c r="D53" s="373" t="s">
        <v>112</v>
      </c>
      <c r="E53" s="66"/>
      <c r="F53" s="66"/>
      <c r="G53" s="67"/>
      <c r="H53" s="68"/>
      <c r="I53" s="67">
        <f>J53+K53</f>
        <v>60000</v>
      </c>
      <c r="J53" s="67">
        <v>60000</v>
      </c>
      <c r="K53" s="69">
        <v>0</v>
      </c>
      <c r="L53" s="145">
        <f>M53-I53</f>
        <v>40000</v>
      </c>
      <c r="M53" s="71">
        <f>N53+O53</f>
        <v>100000</v>
      </c>
      <c r="N53" s="72">
        <v>100000</v>
      </c>
      <c r="O53" s="73">
        <v>0</v>
      </c>
      <c r="P53" s="327">
        <f>G53-H53-M53</f>
        <v>-100000</v>
      </c>
      <c r="Q53" s="351">
        <v>0</v>
      </c>
      <c r="R53" s="359">
        <f>Q53/I53</f>
        <v>0</v>
      </c>
      <c r="S53" s="487" t="s">
        <v>304</v>
      </c>
      <c r="T53" s="319"/>
    </row>
    <row r="54" spans="1:20" s="113" customFormat="1" ht="29.25" customHeight="1" thickBot="1">
      <c r="A54" s="131"/>
      <c r="B54" s="132" t="s">
        <v>65</v>
      </c>
      <c r="C54" s="376" t="s">
        <v>190</v>
      </c>
      <c r="D54" s="376"/>
      <c r="E54" s="443"/>
      <c r="F54" s="31">
        <f aca="true" t="shared" si="20" ref="F54:K54">SUBTOTAL(9,F55:F57)</f>
        <v>0</v>
      </c>
      <c r="G54" s="31">
        <f t="shared" si="20"/>
        <v>0</v>
      </c>
      <c r="H54" s="31">
        <f t="shared" si="20"/>
        <v>0</v>
      </c>
      <c r="I54" s="31">
        <f t="shared" si="20"/>
        <v>200000</v>
      </c>
      <c r="J54" s="31">
        <f t="shared" si="20"/>
        <v>200000</v>
      </c>
      <c r="K54" s="31">
        <f t="shared" si="20"/>
        <v>0</v>
      </c>
      <c r="L54" s="31">
        <f>SUBTOTAL(9,L55:L56)</f>
        <v>0</v>
      </c>
      <c r="M54" s="31">
        <f>SUBTOTAL(9,M55:M56)</f>
        <v>0</v>
      </c>
      <c r="N54" s="31">
        <f>SUBTOTAL(9,N55:N56)</f>
        <v>0</v>
      </c>
      <c r="O54" s="31">
        <f>SUBTOTAL(9,O55:O56)</f>
        <v>0</v>
      </c>
      <c r="P54" s="31">
        <f>SUBTOTAL(9,P55:P56)</f>
        <v>0</v>
      </c>
      <c r="Q54" s="31">
        <f>SUBTOTAL(9,Q55:Q57)</f>
        <v>0</v>
      </c>
      <c r="R54" s="356">
        <f t="shared" si="1"/>
        <v>0</v>
      </c>
      <c r="S54" s="450"/>
      <c r="T54" s="449" t="e">
        <f>S54/K54</f>
        <v>#DIV/0!</v>
      </c>
    </row>
    <row r="55" spans="1:20" s="123" customFormat="1" ht="35.25" customHeight="1">
      <c r="A55" s="134"/>
      <c r="B55" s="115" t="s">
        <v>192</v>
      </c>
      <c r="C55" s="377" t="s">
        <v>191</v>
      </c>
      <c r="D55" s="377"/>
      <c r="E55" s="377"/>
      <c r="F55" s="117"/>
      <c r="G55" s="135"/>
      <c r="H55" s="135"/>
      <c r="I55" s="118">
        <f>SUBTOTAL(9,I56:I57)</f>
        <v>200000</v>
      </c>
      <c r="J55" s="118">
        <f aca="true" t="shared" si="21" ref="J55:Q55">SUBTOTAL(9,J56:J57)</f>
        <v>200000</v>
      </c>
      <c r="K55" s="118">
        <f t="shared" si="21"/>
        <v>0</v>
      </c>
      <c r="L55" s="118">
        <f t="shared" si="21"/>
        <v>0</v>
      </c>
      <c r="M55" s="118">
        <f t="shared" si="21"/>
        <v>0</v>
      </c>
      <c r="N55" s="118">
        <f t="shared" si="21"/>
        <v>0</v>
      </c>
      <c r="O55" s="118">
        <f t="shared" si="21"/>
        <v>0</v>
      </c>
      <c r="P55" s="118">
        <f t="shared" si="21"/>
        <v>0</v>
      </c>
      <c r="Q55" s="118">
        <f t="shared" si="21"/>
        <v>0</v>
      </c>
      <c r="R55" s="361">
        <f t="shared" si="1"/>
        <v>0</v>
      </c>
      <c r="S55" s="427"/>
      <c r="T55" s="322"/>
    </row>
    <row r="56" spans="1:20" s="61" customFormat="1" ht="0.75" customHeight="1">
      <c r="A56" s="62">
        <v>65</v>
      </c>
      <c r="B56" s="306"/>
      <c r="C56" s="373" t="s">
        <v>193</v>
      </c>
      <c r="D56" s="373" t="s">
        <v>224</v>
      </c>
      <c r="E56" s="66"/>
      <c r="F56" s="66"/>
      <c r="G56" s="67"/>
      <c r="H56" s="68"/>
      <c r="I56" s="67">
        <f>J56+K56</f>
        <v>0</v>
      </c>
      <c r="J56" s="67">
        <v>0</v>
      </c>
      <c r="K56" s="69">
        <v>0</v>
      </c>
      <c r="L56" s="145"/>
      <c r="M56" s="71"/>
      <c r="N56" s="72"/>
      <c r="O56" s="73"/>
      <c r="P56" s="327"/>
      <c r="Q56" s="351"/>
      <c r="R56" s="364"/>
      <c r="S56" s="426"/>
      <c r="T56" s="319"/>
    </row>
    <row r="57" spans="1:20" s="142" customFormat="1" ht="23.25" thickBot="1">
      <c r="A57" s="156">
        <v>82</v>
      </c>
      <c r="B57" s="181"/>
      <c r="C57" s="382" t="s">
        <v>194</v>
      </c>
      <c r="D57" s="373" t="s">
        <v>27</v>
      </c>
      <c r="E57" s="66">
        <v>2008</v>
      </c>
      <c r="F57" s="159"/>
      <c r="G57" s="297"/>
      <c r="H57" s="264"/>
      <c r="I57" s="67">
        <f>J57+K57</f>
        <v>200000</v>
      </c>
      <c r="J57" s="297">
        <v>200000</v>
      </c>
      <c r="K57" s="309">
        <v>0</v>
      </c>
      <c r="L57" s="396"/>
      <c r="M57" s="161"/>
      <c r="N57" s="160"/>
      <c r="O57" s="391"/>
      <c r="P57" s="323"/>
      <c r="Q57" s="392">
        <v>0</v>
      </c>
      <c r="R57" s="364">
        <f>Q57/I57</f>
        <v>0</v>
      </c>
      <c r="S57" s="482" t="s">
        <v>268</v>
      </c>
      <c r="T57" s="323"/>
    </row>
    <row r="58" spans="1:20" s="113" customFormat="1" ht="25.5" customHeight="1" thickBot="1">
      <c r="A58" s="131"/>
      <c r="B58" s="132" t="s">
        <v>75</v>
      </c>
      <c r="C58" s="376" t="s">
        <v>170</v>
      </c>
      <c r="D58" s="376"/>
      <c r="E58" s="376"/>
      <c r="F58" s="112"/>
      <c r="G58" s="31">
        <f>SUBTOTAL(9,G60:G60)</f>
        <v>600000</v>
      </c>
      <c r="H58" s="31">
        <f>SUBTOTAL(9,H60:H60)</f>
        <v>0</v>
      </c>
      <c r="I58" s="31">
        <f>SUBTOTAL(9,I59:I60)</f>
        <v>315100</v>
      </c>
      <c r="J58" s="31">
        <f aca="true" t="shared" si="22" ref="J58:Q58">SUBTOTAL(9,J59:J60)</f>
        <v>315100</v>
      </c>
      <c r="K58" s="31">
        <f t="shared" si="22"/>
        <v>0</v>
      </c>
      <c r="L58" s="31">
        <f t="shared" si="22"/>
        <v>284900</v>
      </c>
      <c r="M58" s="31">
        <f t="shared" si="22"/>
        <v>600000</v>
      </c>
      <c r="N58" s="31">
        <f t="shared" si="22"/>
        <v>600000</v>
      </c>
      <c r="O58" s="31">
        <f t="shared" si="22"/>
        <v>0</v>
      </c>
      <c r="P58" s="31">
        <f t="shared" si="22"/>
        <v>284900</v>
      </c>
      <c r="Q58" s="414">
        <f t="shared" si="22"/>
        <v>0</v>
      </c>
      <c r="R58" s="356">
        <f t="shared" si="1"/>
        <v>0</v>
      </c>
      <c r="S58" s="420"/>
      <c r="T58" s="318"/>
    </row>
    <row r="59" spans="1:20" s="123" customFormat="1" ht="26.25" customHeight="1">
      <c r="A59" s="134"/>
      <c r="B59" s="115" t="s">
        <v>77</v>
      </c>
      <c r="C59" s="377" t="s">
        <v>78</v>
      </c>
      <c r="D59" s="377"/>
      <c r="E59" s="377"/>
      <c r="F59" s="117"/>
      <c r="G59" s="135">
        <f>SUBTOTAL(9,G60:G60)</f>
        <v>600000</v>
      </c>
      <c r="H59" s="135">
        <f>SUBTOTAL(9,H60:H60)</f>
        <v>0</v>
      </c>
      <c r="I59" s="118">
        <f>SUBTOTAL(9,I60:I60)</f>
        <v>315100</v>
      </c>
      <c r="J59" s="118">
        <f>SUBTOTAL(9,J60:J60)</f>
        <v>315100</v>
      </c>
      <c r="K59" s="118">
        <f>SUBTOTAL(9,K60:K60)</f>
        <v>0</v>
      </c>
      <c r="L59" s="119">
        <f>SUBTOTAL(9,L60)</f>
        <v>284900</v>
      </c>
      <c r="M59" s="120">
        <f>SUBTOTAL(9,M60)</f>
        <v>600000</v>
      </c>
      <c r="N59" s="119">
        <f>SUBTOTAL(9,N60)</f>
        <v>600000</v>
      </c>
      <c r="O59" s="121">
        <f>SUBTOTAL(9,O60)</f>
        <v>0</v>
      </c>
      <c r="P59" s="330">
        <f>SUBTOTAL(9,P60)</f>
        <v>284900</v>
      </c>
      <c r="Q59" s="416">
        <f>SUBTOTAL(9,Q60:Q60)</f>
        <v>0</v>
      </c>
      <c r="R59" s="361">
        <f t="shared" si="1"/>
        <v>0</v>
      </c>
      <c r="S59" s="424"/>
      <c r="T59" s="322"/>
    </row>
    <row r="60" spans="1:20" s="142" customFormat="1" ht="24.75" customHeight="1" thickBot="1">
      <c r="A60" s="81">
        <v>39</v>
      </c>
      <c r="B60" s="143"/>
      <c r="C60" s="373" t="s">
        <v>79</v>
      </c>
      <c r="D60" s="451" t="s">
        <v>233</v>
      </c>
      <c r="E60" s="65"/>
      <c r="F60" s="66" t="s">
        <v>28</v>
      </c>
      <c r="G60" s="67">
        <v>600000</v>
      </c>
      <c r="H60" s="68">
        <v>0</v>
      </c>
      <c r="I60" s="67">
        <f>J60+K60</f>
        <v>315100</v>
      </c>
      <c r="J60" s="67">
        <v>315100</v>
      </c>
      <c r="K60" s="69">
        <v>0</v>
      </c>
      <c r="L60" s="191">
        <f>M60-I60</f>
        <v>284900</v>
      </c>
      <c r="M60" s="71">
        <f>N60+O60</f>
        <v>600000</v>
      </c>
      <c r="N60" s="72">
        <v>600000</v>
      </c>
      <c r="O60" s="73">
        <v>0</v>
      </c>
      <c r="P60" s="331">
        <f>G60-(H60+I60)</f>
        <v>284900</v>
      </c>
      <c r="Q60" s="350">
        <v>0</v>
      </c>
      <c r="R60" s="363">
        <f t="shared" si="1"/>
        <v>0</v>
      </c>
      <c r="S60" s="426"/>
      <c r="T60" s="323"/>
    </row>
    <row r="61" spans="1:20" s="174" customFormat="1" ht="21" customHeight="1" thickBot="1">
      <c r="A61" s="172"/>
      <c r="B61" s="132" t="s">
        <v>80</v>
      </c>
      <c r="C61" s="474" t="s">
        <v>81</v>
      </c>
      <c r="D61" s="474"/>
      <c r="E61" s="474"/>
      <c r="F61" s="218"/>
      <c r="G61" s="219">
        <f>SUBTOTAL(9,G64:G75)</f>
        <v>5226080</v>
      </c>
      <c r="H61" s="219">
        <f>SUBTOTAL(9,H64:H75)</f>
        <v>125650</v>
      </c>
      <c r="I61" s="219">
        <f>SUBTOTAL(9,I63:I79)</f>
        <v>6871479</v>
      </c>
      <c r="J61" s="219">
        <f aca="true" t="shared" si="23" ref="J61:Q61">SUBTOTAL(9,J63:J79)</f>
        <v>6871479</v>
      </c>
      <c r="K61" s="219">
        <f t="shared" si="23"/>
        <v>0</v>
      </c>
      <c r="L61" s="219">
        <f t="shared" si="23"/>
        <v>-918419</v>
      </c>
      <c r="M61" s="219">
        <f t="shared" si="23"/>
        <v>5953060</v>
      </c>
      <c r="N61" s="219">
        <f t="shared" si="23"/>
        <v>5953060</v>
      </c>
      <c r="O61" s="219">
        <f t="shared" si="23"/>
        <v>0</v>
      </c>
      <c r="P61" s="219">
        <f t="shared" si="23"/>
        <v>-194123</v>
      </c>
      <c r="Q61" s="489">
        <f t="shared" si="23"/>
        <v>350647.80000000005</v>
      </c>
      <c r="R61" s="476">
        <f t="shared" si="1"/>
        <v>0.0510294508649448</v>
      </c>
      <c r="S61" s="477"/>
      <c r="T61" s="318"/>
    </row>
    <row r="62" spans="1:20" s="123" customFormat="1" ht="24" customHeight="1">
      <c r="A62" s="134"/>
      <c r="B62" s="115" t="s">
        <v>82</v>
      </c>
      <c r="C62" s="377" t="s">
        <v>83</v>
      </c>
      <c r="D62" s="377"/>
      <c r="E62" s="377"/>
      <c r="F62" s="117"/>
      <c r="G62" s="135">
        <f>SUBTOTAL(9,G64:G65)</f>
        <v>5226080</v>
      </c>
      <c r="H62" s="135">
        <f>SUBTOTAL(9,H64:H65)</f>
        <v>125650</v>
      </c>
      <c r="I62" s="118">
        <f>SUBTOTAL(9,I63:I70)</f>
        <v>4264479</v>
      </c>
      <c r="J62" s="118">
        <f aca="true" t="shared" si="24" ref="J62:Q62">SUBTOTAL(9,J63:J70)</f>
        <v>4264479</v>
      </c>
      <c r="K62" s="118">
        <f t="shared" si="24"/>
        <v>0</v>
      </c>
      <c r="L62" s="118">
        <f t="shared" si="24"/>
        <v>1333755</v>
      </c>
      <c r="M62" s="118">
        <f t="shared" si="24"/>
        <v>5598234</v>
      </c>
      <c r="N62" s="118">
        <f t="shared" si="24"/>
        <v>5598234</v>
      </c>
      <c r="O62" s="118">
        <f t="shared" si="24"/>
        <v>0</v>
      </c>
      <c r="P62" s="118">
        <f t="shared" si="24"/>
        <v>5877</v>
      </c>
      <c r="Q62" s="488">
        <f t="shared" si="24"/>
        <v>205141.52000000002</v>
      </c>
      <c r="R62" s="361">
        <f t="shared" si="1"/>
        <v>0.04810470868774357</v>
      </c>
      <c r="S62" s="424"/>
      <c r="T62" s="322"/>
    </row>
    <row r="63" spans="1:20" s="123" customFormat="1" ht="56.25">
      <c r="A63" s="437">
        <v>42</v>
      </c>
      <c r="B63" s="308" t="s">
        <v>160</v>
      </c>
      <c r="C63" s="373" t="s">
        <v>243</v>
      </c>
      <c r="D63" s="373" t="s">
        <v>27</v>
      </c>
      <c r="E63" s="66" t="s">
        <v>261</v>
      </c>
      <c r="F63" s="202"/>
      <c r="G63" s="307"/>
      <c r="H63" s="307"/>
      <c r="I63" s="67">
        <f aca="true" t="shared" si="25" ref="I63:I70">J63+K63</f>
        <v>3700000</v>
      </c>
      <c r="J63" s="67">
        <v>3700000</v>
      </c>
      <c r="K63" s="69">
        <v>0</v>
      </c>
      <c r="L63" s="145">
        <f aca="true" t="shared" si="26" ref="L63:L70">M63-I63</f>
        <v>-3694123</v>
      </c>
      <c r="M63" s="71">
        <f aca="true" t="shared" si="27" ref="M63:M70">N63+O63</f>
        <v>5877</v>
      </c>
      <c r="N63" s="72">
        <v>5877</v>
      </c>
      <c r="O63" s="73">
        <v>0</v>
      </c>
      <c r="P63" s="332"/>
      <c r="Q63" s="351">
        <v>67100</v>
      </c>
      <c r="R63" s="364">
        <f>Q63/I63</f>
        <v>0.018135135135135136</v>
      </c>
      <c r="S63" s="480" t="s">
        <v>264</v>
      </c>
      <c r="T63" s="322"/>
    </row>
    <row r="64" spans="1:20" s="61" customFormat="1" ht="39" customHeight="1">
      <c r="A64" s="62">
        <v>66</v>
      </c>
      <c r="B64" s="308" t="s">
        <v>160</v>
      </c>
      <c r="C64" s="373" t="s">
        <v>244</v>
      </c>
      <c r="D64" s="373" t="s">
        <v>27</v>
      </c>
      <c r="E64" s="66" t="s">
        <v>176</v>
      </c>
      <c r="F64" s="66" t="s">
        <v>49</v>
      </c>
      <c r="G64" s="67">
        <v>4726080</v>
      </c>
      <c r="H64" s="68">
        <v>104150</v>
      </c>
      <c r="I64" s="67">
        <f t="shared" si="25"/>
        <v>200000</v>
      </c>
      <c r="J64" s="67">
        <v>200000</v>
      </c>
      <c r="K64" s="69">
        <v>0</v>
      </c>
      <c r="L64" s="145">
        <f t="shared" si="26"/>
        <v>4416053</v>
      </c>
      <c r="M64" s="71">
        <f t="shared" si="27"/>
        <v>4616053</v>
      </c>
      <c r="N64" s="72">
        <v>4616053</v>
      </c>
      <c r="O64" s="73">
        <v>0</v>
      </c>
      <c r="P64" s="327">
        <f>G64-H64-M64</f>
        <v>5877</v>
      </c>
      <c r="Q64" s="351">
        <v>116570.57</v>
      </c>
      <c r="R64" s="364">
        <f t="shared" si="1"/>
        <v>0.5828528500000001</v>
      </c>
      <c r="S64" s="426" t="s">
        <v>282</v>
      </c>
      <c r="T64" s="319"/>
    </row>
    <row r="65" spans="1:20" s="61" customFormat="1" ht="22.5">
      <c r="A65" s="62">
        <v>77</v>
      </c>
      <c r="B65" s="125"/>
      <c r="C65" s="373" t="s">
        <v>195</v>
      </c>
      <c r="D65" s="373" t="s">
        <v>225</v>
      </c>
      <c r="E65" s="66"/>
      <c r="F65" s="66" t="s">
        <v>39</v>
      </c>
      <c r="G65" s="67">
        <v>500000</v>
      </c>
      <c r="H65" s="176">
        <v>21500</v>
      </c>
      <c r="I65" s="67">
        <f t="shared" si="25"/>
        <v>18000</v>
      </c>
      <c r="J65" s="67">
        <v>18000</v>
      </c>
      <c r="K65" s="69">
        <v>0</v>
      </c>
      <c r="L65" s="145">
        <f t="shared" si="26"/>
        <v>460500</v>
      </c>
      <c r="M65" s="71">
        <f t="shared" si="27"/>
        <v>478500</v>
      </c>
      <c r="N65" s="72">
        <v>478500</v>
      </c>
      <c r="O65" s="73">
        <v>0</v>
      </c>
      <c r="P65" s="327"/>
      <c r="Q65" s="351">
        <v>17991.95</v>
      </c>
      <c r="R65" s="364">
        <f t="shared" si="1"/>
        <v>0.9995527777777778</v>
      </c>
      <c r="S65" s="429" t="s">
        <v>301</v>
      </c>
      <c r="T65" s="319"/>
    </row>
    <row r="66" spans="1:20" s="61" customFormat="1" ht="33.75">
      <c r="A66" s="75"/>
      <c r="B66" s="169"/>
      <c r="C66" s="373" t="s">
        <v>249</v>
      </c>
      <c r="D66" s="373" t="s">
        <v>234</v>
      </c>
      <c r="E66" s="66"/>
      <c r="F66" s="66"/>
      <c r="G66" s="67"/>
      <c r="H66" s="176"/>
      <c r="I66" s="67">
        <f t="shared" si="25"/>
        <v>3479</v>
      </c>
      <c r="J66" s="67">
        <v>3479</v>
      </c>
      <c r="K66" s="69">
        <v>0</v>
      </c>
      <c r="L66" s="145">
        <f t="shared" si="26"/>
        <v>475021</v>
      </c>
      <c r="M66" s="71">
        <f t="shared" si="27"/>
        <v>478500</v>
      </c>
      <c r="N66" s="72">
        <v>478500</v>
      </c>
      <c r="O66" s="73">
        <v>0</v>
      </c>
      <c r="P66" s="327"/>
      <c r="Q66" s="351">
        <v>3479</v>
      </c>
      <c r="R66" s="364">
        <f>Q66/I66</f>
        <v>1</v>
      </c>
      <c r="S66" s="429" t="s">
        <v>302</v>
      </c>
      <c r="T66" s="319"/>
    </row>
    <row r="67" spans="1:20" s="61" customFormat="1" ht="33.75">
      <c r="A67" s="75">
        <v>79</v>
      </c>
      <c r="B67" s="169"/>
      <c r="C67" s="373" t="s">
        <v>245</v>
      </c>
      <c r="D67" s="373" t="s">
        <v>27</v>
      </c>
      <c r="E67" s="66" t="s">
        <v>230</v>
      </c>
      <c r="F67" s="66"/>
      <c r="G67" s="67"/>
      <c r="H67" s="68"/>
      <c r="I67" s="67">
        <f t="shared" si="25"/>
        <v>150000</v>
      </c>
      <c r="J67" s="67">
        <v>150000</v>
      </c>
      <c r="K67" s="69">
        <v>0</v>
      </c>
      <c r="L67" s="145">
        <f t="shared" si="26"/>
        <v>-145174</v>
      </c>
      <c r="M67" s="71">
        <f t="shared" si="27"/>
        <v>4826</v>
      </c>
      <c r="N67" s="72">
        <v>4826</v>
      </c>
      <c r="O67" s="73">
        <v>0</v>
      </c>
      <c r="P67" s="333"/>
      <c r="Q67" s="351">
        <v>0</v>
      </c>
      <c r="R67" s="364">
        <f t="shared" si="1"/>
        <v>0</v>
      </c>
      <c r="S67" s="426" t="s">
        <v>269</v>
      </c>
      <c r="T67" s="319"/>
    </row>
    <row r="68" spans="1:20" s="61" customFormat="1" ht="33.75">
      <c r="A68" s="62"/>
      <c r="B68" s="125"/>
      <c r="C68" s="373" t="s">
        <v>250</v>
      </c>
      <c r="D68" s="373" t="s">
        <v>27</v>
      </c>
      <c r="E68" s="66" t="s">
        <v>176</v>
      </c>
      <c r="F68" s="66"/>
      <c r="G68" s="67"/>
      <c r="H68" s="176"/>
      <c r="I68" s="67">
        <f t="shared" si="25"/>
        <v>23000</v>
      </c>
      <c r="J68" s="67">
        <v>23000</v>
      </c>
      <c r="K68" s="69">
        <v>0</v>
      </c>
      <c r="L68" s="145">
        <f t="shared" si="26"/>
        <v>-18174</v>
      </c>
      <c r="M68" s="71">
        <f t="shared" si="27"/>
        <v>4826</v>
      </c>
      <c r="N68" s="72">
        <v>4826</v>
      </c>
      <c r="O68" s="73">
        <v>0</v>
      </c>
      <c r="P68" s="333"/>
      <c r="Q68" s="351">
        <v>0</v>
      </c>
      <c r="R68" s="364">
        <f>Q68/I68</f>
        <v>0</v>
      </c>
      <c r="S68" s="429" t="s">
        <v>265</v>
      </c>
      <c r="T68" s="319"/>
    </row>
    <row r="69" spans="1:20" s="61" customFormat="1" ht="33.75">
      <c r="A69" s="75"/>
      <c r="B69" s="169"/>
      <c r="C69" s="373" t="s">
        <v>251</v>
      </c>
      <c r="D69" s="373" t="s">
        <v>27</v>
      </c>
      <c r="E69" s="66" t="s">
        <v>230</v>
      </c>
      <c r="F69" s="66"/>
      <c r="G69" s="67"/>
      <c r="H69" s="176"/>
      <c r="I69" s="67">
        <f t="shared" si="25"/>
        <v>70000</v>
      </c>
      <c r="J69" s="67">
        <v>70000</v>
      </c>
      <c r="K69" s="69">
        <v>0</v>
      </c>
      <c r="L69" s="145">
        <f t="shared" si="26"/>
        <v>-65174</v>
      </c>
      <c r="M69" s="71">
        <f t="shared" si="27"/>
        <v>4826</v>
      </c>
      <c r="N69" s="72">
        <v>4826</v>
      </c>
      <c r="O69" s="73">
        <v>0</v>
      </c>
      <c r="P69" s="333"/>
      <c r="Q69" s="351">
        <v>0</v>
      </c>
      <c r="R69" s="364">
        <f>Q69/I69</f>
        <v>0</v>
      </c>
      <c r="S69" s="429" t="s">
        <v>270</v>
      </c>
      <c r="T69" s="319"/>
    </row>
    <row r="70" spans="1:20" s="61" customFormat="1" ht="22.5">
      <c r="A70" s="75"/>
      <c r="B70" s="169"/>
      <c r="C70" s="373" t="s">
        <v>252</v>
      </c>
      <c r="D70" s="373" t="s">
        <v>27</v>
      </c>
      <c r="E70" s="66" t="s">
        <v>230</v>
      </c>
      <c r="F70" s="66"/>
      <c r="G70" s="67"/>
      <c r="H70" s="68"/>
      <c r="I70" s="67">
        <f t="shared" si="25"/>
        <v>100000</v>
      </c>
      <c r="J70" s="67">
        <v>100000</v>
      </c>
      <c r="K70" s="69">
        <v>0</v>
      </c>
      <c r="L70" s="145">
        <f t="shared" si="26"/>
        <v>-95174</v>
      </c>
      <c r="M70" s="71">
        <f t="shared" si="27"/>
        <v>4826</v>
      </c>
      <c r="N70" s="72">
        <v>4826</v>
      </c>
      <c r="O70" s="73">
        <v>0</v>
      </c>
      <c r="P70" s="333"/>
      <c r="Q70" s="351">
        <v>0</v>
      </c>
      <c r="R70" s="364">
        <f>Q70/I70</f>
        <v>0</v>
      </c>
      <c r="S70" s="426" t="s">
        <v>271</v>
      </c>
      <c r="T70" s="319"/>
    </row>
    <row r="71" spans="1:20" s="123" customFormat="1" ht="29.25" customHeight="1">
      <c r="A71" s="283"/>
      <c r="B71" s="222" t="s">
        <v>120</v>
      </c>
      <c r="C71" s="381" t="s">
        <v>121</v>
      </c>
      <c r="D71" s="381"/>
      <c r="E71" s="381"/>
      <c r="F71" s="224"/>
      <c r="G71" s="284"/>
      <c r="H71" s="284"/>
      <c r="I71" s="225">
        <f>SUBTOTAL(9,I72:I72)</f>
        <v>1000000</v>
      </c>
      <c r="J71" s="225">
        <f>SUBTOTAL(9,J72:J72)</f>
        <v>1000000</v>
      </c>
      <c r="K71" s="225">
        <f>SUBTOTAL(9,K72:K72)</f>
        <v>0</v>
      </c>
      <c r="L71" s="225">
        <f aca="true" t="shared" si="28" ref="L71:Q71">SUBTOTAL(9,L72:L73)</f>
        <v>-995174</v>
      </c>
      <c r="M71" s="225">
        <f t="shared" si="28"/>
        <v>4826</v>
      </c>
      <c r="N71" s="225">
        <f t="shared" si="28"/>
        <v>4826</v>
      </c>
      <c r="O71" s="225">
        <f t="shared" si="28"/>
        <v>0</v>
      </c>
      <c r="P71" s="225">
        <f t="shared" si="28"/>
        <v>0</v>
      </c>
      <c r="Q71" s="417">
        <f t="shared" si="28"/>
        <v>23513.6</v>
      </c>
      <c r="R71" s="459">
        <f t="shared" si="1"/>
        <v>0.0235136</v>
      </c>
      <c r="S71" s="428"/>
      <c r="T71" s="324"/>
    </row>
    <row r="72" spans="1:20" s="61" customFormat="1" ht="22.5">
      <c r="A72" s="75" t="s">
        <v>197</v>
      </c>
      <c r="B72" s="169"/>
      <c r="C72" s="373" t="s">
        <v>196</v>
      </c>
      <c r="D72" s="373" t="s">
        <v>27</v>
      </c>
      <c r="E72" s="66" t="s">
        <v>227</v>
      </c>
      <c r="F72" s="66"/>
      <c r="G72" s="67"/>
      <c r="H72" s="68"/>
      <c r="I72" s="67">
        <f>J72+K72</f>
        <v>1000000</v>
      </c>
      <c r="J72" s="67">
        <v>1000000</v>
      </c>
      <c r="K72" s="69">
        <v>0</v>
      </c>
      <c r="L72" s="145">
        <f>M72-I72</f>
        <v>-995174</v>
      </c>
      <c r="M72" s="71">
        <f>N72+O72</f>
        <v>4826</v>
      </c>
      <c r="N72" s="72">
        <v>4826</v>
      </c>
      <c r="O72" s="73">
        <v>0</v>
      </c>
      <c r="P72" s="327"/>
      <c r="Q72" s="351">
        <v>23513.6</v>
      </c>
      <c r="R72" s="364">
        <f t="shared" si="1"/>
        <v>0.0235136</v>
      </c>
      <c r="S72" s="426" t="s">
        <v>272</v>
      </c>
      <c r="T72" s="319"/>
    </row>
    <row r="73" spans="1:20" s="123" customFormat="1" ht="29.25" customHeight="1">
      <c r="A73" s="283"/>
      <c r="B73" s="222" t="s">
        <v>87</v>
      </c>
      <c r="C73" s="455" t="s">
        <v>88</v>
      </c>
      <c r="D73" s="455"/>
      <c r="E73" s="455"/>
      <c r="F73" s="202"/>
      <c r="G73" s="307" t="e">
        <f>SUBTOTAL(9,#REF!)</f>
        <v>#REF!</v>
      </c>
      <c r="H73" s="307" t="e">
        <f>SUBTOTAL(9,#REF!)</f>
        <v>#REF!</v>
      </c>
      <c r="I73" s="203">
        <f aca="true" t="shared" si="29" ref="I73:O73">SUBTOTAL(9,I74:I75)</f>
        <v>1350000</v>
      </c>
      <c r="J73" s="203">
        <f t="shared" si="29"/>
        <v>1350000</v>
      </c>
      <c r="K73" s="203">
        <f t="shared" si="29"/>
        <v>0</v>
      </c>
      <c r="L73" s="203">
        <f t="shared" si="29"/>
        <v>-1200000</v>
      </c>
      <c r="M73" s="268">
        <f t="shared" si="29"/>
        <v>150000</v>
      </c>
      <c r="N73" s="203">
        <f t="shared" si="29"/>
        <v>150000</v>
      </c>
      <c r="O73" s="203">
        <f t="shared" si="29"/>
        <v>0</v>
      </c>
      <c r="P73" s="456" t="e">
        <f>SUBTOTAL(9,#REF!)</f>
        <v>#REF!</v>
      </c>
      <c r="Q73" s="457">
        <f>SUBTOTAL(9,Q74:Q75)</f>
        <v>121992.68</v>
      </c>
      <c r="R73" s="460">
        <f t="shared" si="1"/>
        <v>0.09036494814814815</v>
      </c>
      <c r="S73" s="458"/>
      <c r="T73" s="324"/>
    </row>
    <row r="74" spans="1:20" s="61" customFormat="1" ht="33.75">
      <c r="A74" s="62">
        <v>45</v>
      </c>
      <c r="B74" s="125"/>
      <c r="C74" s="372" t="s">
        <v>246</v>
      </c>
      <c r="D74" s="372" t="s">
        <v>27</v>
      </c>
      <c r="E74" s="412" t="s">
        <v>55</v>
      </c>
      <c r="F74" s="184"/>
      <c r="G74" s="176"/>
      <c r="H74" s="185"/>
      <c r="I74" s="185">
        <f>J74+K74</f>
        <v>850000</v>
      </c>
      <c r="J74" s="186">
        <v>850000</v>
      </c>
      <c r="K74" s="68">
        <v>0</v>
      </c>
      <c r="L74" s="68">
        <f>M74-I74</f>
        <v>-775000</v>
      </c>
      <c r="M74" s="71">
        <f>N74+O74</f>
        <v>75000</v>
      </c>
      <c r="N74" s="72">
        <v>75000</v>
      </c>
      <c r="O74" s="73">
        <v>0</v>
      </c>
      <c r="P74" s="327"/>
      <c r="Q74" s="351">
        <v>92102.68</v>
      </c>
      <c r="R74" s="364">
        <f t="shared" si="1"/>
        <v>0.10835609411764704</v>
      </c>
      <c r="S74" s="426" t="s">
        <v>262</v>
      </c>
      <c r="T74" s="319"/>
    </row>
    <row r="75" spans="1:20" s="61" customFormat="1" ht="56.25">
      <c r="A75" s="62">
        <v>67</v>
      </c>
      <c r="B75" s="125"/>
      <c r="C75" s="372" t="s">
        <v>247</v>
      </c>
      <c r="D75" s="372" t="s">
        <v>27</v>
      </c>
      <c r="E75" s="412" t="s">
        <v>55</v>
      </c>
      <c r="F75" s="184"/>
      <c r="G75" s="176"/>
      <c r="H75" s="185"/>
      <c r="I75" s="185">
        <f>J75+K75</f>
        <v>500000</v>
      </c>
      <c r="J75" s="186">
        <v>500000</v>
      </c>
      <c r="K75" s="68">
        <v>0</v>
      </c>
      <c r="L75" s="68">
        <f>M75-I75</f>
        <v>-425000</v>
      </c>
      <c r="M75" s="71">
        <f>N75+O75</f>
        <v>75000</v>
      </c>
      <c r="N75" s="72">
        <v>75000</v>
      </c>
      <c r="O75" s="73">
        <v>0</v>
      </c>
      <c r="P75" s="327"/>
      <c r="Q75" s="351">
        <v>29890</v>
      </c>
      <c r="R75" s="364">
        <f>Q75/I75</f>
        <v>0.05978</v>
      </c>
      <c r="S75" s="426" t="s">
        <v>283</v>
      </c>
      <c r="T75" s="319"/>
    </row>
    <row r="76" spans="1:20" s="123" customFormat="1" ht="29.25" customHeight="1">
      <c r="A76" s="283"/>
      <c r="B76" s="222" t="s">
        <v>199</v>
      </c>
      <c r="C76" s="381" t="s">
        <v>198</v>
      </c>
      <c r="D76" s="381"/>
      <c r="E76" s="381"/>
      <c r="F76" s="224"/>
      <c r="G76" s="284"/>
      <c r="H76" s="284"/>
      <c r="I76" s="225">
        <f>SUBTOTAL(9,I77:I77)</f>
        <v>200000</v>
      </c>
      <c r="J76" s="225">
        <f aca="true" t="shared" si="30" ref="J76:Q78">SUBTOTAL(9,J77:J77)</f>
        <v>200000</v>
      </c>
      <c r="K76" s="225">
        <f t="shared" si="30"/>
        <v>0</v>
      </c>
      <c r="L76" s="225">
        <f t="shared" si="30"/>
        <v>-100000</v>
      </c>
      <c r="M76" s="225">
        <f t="shared" si="30"/>
        <v>100000</v>
      </c>
      <c r="N76" s="225">
        <f t="shared" si="30"/>
        <v>100000</v>
      </c>
      <c r="O76" s="225">
        <f t="shared" si="30"/>
        <v>0</v>
      </c>
      <c r="P76" s="225">
        <f t="shared" si="30"/>
        <v>-100000</v>
      </c>
      <c r="Q76" s="417">
        <f t="shared" si="30"/>
        <v>0</v>
      </c>
      <c r="R76" s="366">
        <f aca="true" t="shared" si="31" ref="R76:R99">Q76/I76</f>
        <v>0</v>
      </c>
      <c r="S76" s="428"/>
      <c r="T76" s="324"/>
    </row>
    <row r="77" spans="1:20" s="61" customFormat="1" ht="56.25">
      <c r="A77" s="156">
        <v>76</v>
      </c>
      <c r="B77" s="181"/>
      <c r="C77" s="382" t="s">
        <v>200</v>
      </c>
      <c r="D77" s="382" t="s">
        <v>155</v>
      </c>
      <c r="E77" s="159"/>
      <c r="F77" s="159"/>
      <c r="G77" s="264"/>
      <c r="H77" s="297"/>
      <c r="I77" s="67">
        <f>J77+K77</f>
        <v>200000</v>
      </c>
      <c r="J77" s="67">
        <v>200000</v>
      </c>
      <c r="K77" s="69">
        <v>0</v>
      </c>
      <c r="L77" s="145">
        <f>M77-I77</f>
        <v>-100000</v>
      </c>
      <c r="M77" s="71">
        <f>N77+O77</f>
        <v>100000</v>
      </c>
      <c r="N77" s="72">
        <v>100000</v>
      </c>
      <c r="O77" s="73">
        <v>0</v>
      </c>
      <c r="P77" s="327">
        <f>G77-H77-M77</f>
        <v>-100000</v>
      </c>
      <c r="Q77" s="351">
        <v>0</v>
      </c>
      <c r="R77" s="364">
        <f t="shared" si="31"/>
        <v>0</v>
      </c>
      <c r="S77" s="429" t="s">
        <v>305</v>
      </c>
      <c r="T77" s="319"/>
    </row>
    <row r="78" spans="1:20" s="123" customFormat="1" ht="29.25" customHeight="1">
      <c r="A78" s="283"/>
      <c r="B78" s="222"/>
      <c r="C78" s="381" t="s">
        <v>308</v>
      </c>
      <c r="D78" s="381"/>
      <c r="E78" s="381"/>
      <c r="F78" s="224"/>
      <c r="G78" s="284"/>
      <c r="H78" s="284"/>
      <c r="I78" s="225">
        <f>SUBTOTAL(9,I79:I79)</f>
        <v>57000</v>
      </c>
      <c r="J78" s="225">
        <f t="shared" si="30"/>
        <v>57000</v>
      </c>
      <c r="K78" s="225">
        <f t="shared" si="30"/>
        <v>0</v>
      </c>
      <c r="L78" s="225">
        <f t="shared" si="30"/>
        <v>43000</v>
      </c>
      <c r="M78" s="225">
        <f t="shared" si="30"/>
        <v>100000</v>
      </c>
      <c r="N78" s="225">
        <f t="shared" si="30"/>
        <v>100000</v>
      </c>
      <c r="O78" s="225">
        <f t="shared" si="30"/>
        <v>0</v>
      </c>
      <c r="P78" s="225">
        <f t="shared" si="30"/>
        <v>-100000</v>
      </c>
      <c r="Q78" s="417">
        <f t="shared" si="30"/>
        <v>0</v>
      </c>
      <c r="R78" s="366">
        <f>Q78/I78</f>
        <v>0</v>
      </c>
      <c r="S78" s="428"/>
      <c r="T78" s="324"/>
    </row>
    <row r="79" spans="1:20" s="61" customFormat="1" ht="23.25" thickBot="1">
      <c r="A79" s="156"/>
      <c r="B79" s="181"/>
      <c r="C79" s="373" t="s">
        <v>254</v>
      </c>
      <c r="D79" s="373" t="s">
        <v>27</v>
      </c>
      <c r="E79" s="66" t="s">
        <v>230</v>
      </c>
      <c r="F79" s="66"/>
      <c r="G79" s="68"/>
      <c r="H79" s="67"/>
      <c r="I79" s="67">
        <f>J79+K79</f>
        <v>57000</v>
      </c>
      <c r="J79" s="67">
        <v>57000</v>
      </c>
      <c r="K79" s="69">
        <v>0</v>
      </c>
      <c r="L79" s="145">
        <f>M79-I79</f>
        <v>43000</v>
      </c>
      <c r="M79" s="71">
        <f>N79+O79</f>
        <v>100000</v>
      </c>
      <c r="N79" s="72">
        <v>100000</v>
      </c>
      <c r="O79" s="73">
        <v>0</v>
      </c>
      <c r="P79" s="327">
        <f>G79-H79-M79</f>
        <v>-100000</v>
      </c>
      <c r="Q79" s="351">
        <v>0</v>
      </c>
      <c r="R79" s="364">
        <f>Q79/I79</f>
        <v>0</v>
      </c>
      <c r="S79" s="430" t="s">
        <v>275</v>
      </c>
      <c r="T79" s="319"/>
    </row>
    <row r="80" spans="1:20" s="188" customFormat="1" ht="33" customHeight="1" thickBot="1">
      <c r="A80" s="172"/>
      <c r="B80" s="132" t="s">
        <v>91</v>
      </c>
      <c r="C80" s="474" t="s">
        <v>92</v>
      </c>
      <c r="D80" s="474"/>
      <c r="E80" s="474"/>
      <c r="F80" s="218"/>
      <c r="G80" s="219">
        <f>SUBTOTAL(9,G87:G87)</f>
        <v>300000</v>
      </c>
      <c r="H80" s="219">
        <f>SUBTOTAL(9,H87:H87)</f>
        <v>0</v>
      </c>
      <c r="I80" s="219">
        <f aca="true" t="shared" si="32" ref="I80:Q80">SUBTOTAL(9,I82:I87)</f>
        <v>14934171</v>
      </c>
      <c r="J80" s="219">
        <f t="shared" si="32"/>
        <v>14934171</v>
      </c>
      <c r="K80" s="219">
        <f t="shared" si="32"/>
        <v>0</v>
      </c>
      <c r="L80" s="219">
        <f t="shared" si="32"/>
        <v>-14334171</v>
      </c>
      <c r="M80" s="219">
        <f t="shared" si="32"/>
        <v>600000</v>
      </c>
      <c r="N80" s="219">
        <f t="shared" si="32"/>
        <v>600000</v>
      </c>
      <c r="O80" s="219">
        <f t="shared" si="32"/>
        <v>0</v>
      </c>
      <c r="P80" s="219">
        <f t="shared" si="32"/>
        <v>-300000</v>
      </c>
      <c r="Q80" s="475">
        <f t="shared" si="32"/>
        <v>10045277.21</v>
      </c>
      <c r="R80" s="476">
        <f t="shared" si="31"/>
        <v>0.6726370824333002</v>
      </c>
      <c r="S80" s="477"/>
      <c r="T80" s="318"/>
    </row>
    <row r="81" spans="1:20" s="123" customFormat="1" ht="29.25" customHeight="1">
      <c r="A81" s="134"/>
      <c r="B81" s="115" t="s">
        <v>115</v>
      </c>
      <c r="C81" s="377" t="s">
        <v>171</v>
      </c>
      <c r="D81" s="377"/>
      <c r="E81" s="377"/>
      <c r="F81" s="117"/>
      <c r="G81" s="135"/>
      <c r="H81" s="135"/>
      <c r="I81" s="118">
        <f>SUBTOTAL(9,I82:I82)</f>
        <v>12660717</v>
      </c>
      <c r="J81" s="118">
        <f aca="true" t="shared" si="33" ref="J81:Q83">SUBTOTAL(9,J82:J82)</f>
        <v>12660717</v>
      </c>
      <c r="K81" s="118">
        <f t="shared" si="33"/>
        <v>0</v>
      </c>
      <c r="L81" s="118">
        <f t="shared" si="33"/>
        <v>-12560717</v>
      </c>
      <c r="M81" s="118">
        <f t="shared" si="33"/>
        <v>100000</v>
      </c>
      <c r="N81" s="118">
        <f t="shared" si="33"/>
        <v>100000</v>
      </c>
      <c r="O81" s="118">
        <f t="shared" si="33"/>
        <v>0</v>
      </c>
      <c r="P81" s="118">
        <f t="shared" si="33"/>
        <v>-100000</v>
      </c>
      <c r="Q81" s="416">
        <f t="shared" si="33"/>
        <v>10001364.91</v>
      </c>
      <c r="R81" s="407">
        <f t="shared" si="31"/>
        <v>0.7899524892626539</v>
      </c>
      <c r="S81" s="428"/>
      <c r="T81" s="324"/>
    </row>
    <row r="82" spans="1:20" s="400" customFormat="1" ht="68.25" thickBot="1">
      <c r="A82" s="408">
        <v>58</v>
      </c>
      <c r="B82" s="409"/>
      <c r="C82" s="451" t="s">
        <v>201</v>
      </c>
      <c r="D82" s="451" t="s">
        <v>233</v>
      </c>
      <c r="E82" s="452"/>
      <c r="F82" s="453"/>
      <c r="G82" s="454"/>
      <c r="H82" s="454"/>
      <c r="I82" s="67">
        <f>J82+K82</f>
        <v>12660717</v>
      </c>
      <c r="J82" s="67">
        <v>12660717</v>
      </c>
      <c r="K82" s="69">
        <v>0</v>
      </c>
      <c r="L82" s="145">
        <f>M82-I82</f>
        <v>-12560717</v>
      </c>
      <c r="M82" s="71">
        <f>N82+O82</f>
        <v>100000</v>
      </c>
      <c r="N82" s="72">
        <v>100000</v>
      </c>
      <c r="O82" s="73">
        <v>0</v>
      </c>
      <c r="P82" s="327">
        <f>G82-H82-M82</f>
        <v>-100000</v>
      </c>
      <c r="Q82" s="351">
        <v>10001364.91</v>
      </c>
      <c r="R82" s="364">
        <f t="shared" si="31"/>
        <v>0.7899524892626539</v>
      </c>
      <c r="S82" s="430" t="s">
        <v>303</v>
      </c>
      <c r="T82" s="399"/>
    </row>
    <row r="83" spans="1:20" s="123" customFormat="1" ht="29.25" customHeight="1">
      <c r="A83" s="134"/>
      <c r="B83" s="115" t="s">
        <v>204</v>
      </c>
      <c r="C83" s="381" t="s">
        <v>203</v>
      </c>
      <c r="D83" s="381"/>
      <c r="E83" s="381"/>
      <c r="F83" s="224"/>
      <c r="G83" s="284"/>
      <c r="H83" s="284"/>
      <c r="I83" s="225">
        <f>SUBTOTAL(9,I84:I85)</f>
        <v>1973454</v>
      </c>
      <c r="J83" s="225">
        <f t="shared" si="33"/>
        <v>1923454</v>
      </c>
      <c r="K83" s="225">
        <f t="shared" si="33"/>
        <v>0</v>
      </c>
      <c r="L83" s="225">
        <f t="shared" si="33"/>
        <v>-1823454</v>
      </c>
      <c r="M83" s="225">
        <f t="shared" si="33"/>
        <v>100000</v>
      </c>
      <c r="N83" s="225">
        <f t="shared" si="33"/>
        <v>100000</v>
      </c>
      <c r="O83" s="225">
        <f t="shared" si="33"/>
        <v>0</v>
      </c>
      <c r="P83" s="225">
        <f t="shared" si="33"/>
        <v>-100000</v>
      </c>
      <c r="Q83" s="417">
        <f t="shared" si="33"/>
        <v>0</v>
      </c>
      <c r="R83" s="366">
        <f>Q83/I83</f>
        <v>0</v>
      </c>
      <c r="S83" s="428"/>
      <c r="T83" s="324"/>
    </row>
    <row r="84" spans="1:20" s="400" customFormat="1" ht="78.75">
      <c r="A84" s="408">
        <v>71</v>
      </c>
      <c r="B84" s="409"/>
      <c r="C84" s="418" t="s">
        <v>202</v>
      </c>
      <c r="D84" s="418" t="s">
        <v>233</v>
      </c>
      <c r="E84" s="452"/>
      <c r="F84" s="410"/>
      <c r="G84" s="411"/>
      <c r="H84" s="411"/>
      <c r="I84" s="67">
        <f>J84+K84</f>
        <v>1923454</v>
      </c>
      <c r="J84" s="67">
        <v>1923454</v>
      </c>
      <c r="K84" s="69">
        <v>0</v>
      </c>
      <c r="L84" s="145">
        <f>M84-I84</f>
        <v>-1823454</v>
      </c>
      <c r="M84" s="71">
        <f>N84+O84</f>
        <v>100000</v>
      </c>
      <c r="N84" s="72">
        <v>100000</v>
      </c>
      <c r="O84" s="73">
        <v>0</v>
      </c>
      <c r="P84" s="327">
        <f>G84-H84-M84</f>
        <v>-100000</v>
      </c>
      <c r="Q84" s="351">
        <v>0</v>
      </c>
      <c r="R84" s="364">
        <f>Q84/I84</f>
        <v>0</v>
      </c>
      <c r="S84" s="486" t="s">
        <v>306</v>
      </c>
      <c r="T84" s="399"/>
    </row>
    <row r="85" spans="1:20" s="400" customFormat="1" ht="47.25" customHeight="1">
      <c r="A85" s="408"/>
      <c r="B85" s="409"/>
      <c r="C85" s="451" t="s">
        <v>253</v>
      </c>
      <c r="D85" s="451" t="s">
        <v>231</v>
      </c>
      <c r="E85" s="444"/>
      <c r="F85" s="410"/>
      <c r="G85" s="411"/>
      <c r="H85" s="411"/>
      <c r="I85" s="67">
        <f>J85+K85</f>
        <v>50000</v>
      </c>
      <c r="J85" s="67">
        <v>50000</v>
      </c>
      <c r="K85" s="69">
        <v>0</v>
      </c>
      <c r="L85" s="145">
        <f>M85-I85</f>
        <v>50000</v>
      </c>
      <c r="M85" s="71">
        <f>N85+O85</f>
        <v>100000</v>
      </c>
      <c r="N85" s="72">
        <v>100000</v>
      </c>
      <c r="O85" s="73">
        <v>0</v>
      </c>
      <c r="P85" s="327">
        <f>G85-H85-M85</f>
        <v>-100000</v>
      </c>
      <c r="Q85" s="351">
        <v>0</v>
      </c>
      <c r="R85" s="364">
        <f>Q85/I85</f>
        <v>0</v>
      </c>
      <c r="S85" s="430" t="s">
        <v>294</v>
      </c>
      <c r="T85" s="399"/>
    </row>
    <row r="86" spans="1:20" s="123" customFormat="1" ht="29.25" customHeight="1">
      <c r="A86" s="283"/>
      <c r="B86" s="222" t="s">
        <v>93</v>
      </c>
      <c r="C86" s="381" t="s">
        <v>94</v>
      </c>
      <c r="D86" s="381"/>
      <c r="E86" s="381"/>
      <c r="F86" s="224"/>
      <c r="G86" s="284">
        <f aca="true" t="shared" si="34" ref="G86:Q86">SUBTOTAL(9,G87:G87)</f>
        <v>300000</v>
      </c>
      <c r="H86" s="284">
        <f t="shared" si="34"/>
        <v>0</v>
      </c>
      <c r="I86" s="225">
        <f t="shared" si="34"/>
        <v>300000</v>
      </c>
      <c r="J86" s="225">
        <f t="shared" si="34"/>
        <v>300000</v>
      </c>
      <c r="K86" s="225">
        <f t="shared" si="34"/>
        <v>0</v>
      </c>
      <c r="L86" s="177">
        <f t="shared" si="34"/>
        <v>0</v>
      </c>
      <c r="M86" s="178">
        <f t="shared" si="34"/>
        <v>300000</v>
      </c>
      <c r="N86" s="177">
        <f t="shared" si="34"/>
        <v>300000</v>
      </c>
      <c r="O86" s="179">
        <f t="shared" si="34"/>
        <v>0</v>
      </c>
      <c r="P86" s="334">
        <f t="shared" si="34"/>
        <v>0</v>
      </c>
      <c r="Q86" s="417">
        <f t="shared" si="34"/>
        <v>43912.3</v>
      </c>
      <c r="R86" s="366">
        <f t="shared" si="31"/>
        <v>0.14637433333333336</v>
      </c>
      <c r="S86" s="440"/>
      <c r="T86" s="318"/>
    </row>
    <row r="87" spans="1:20" s="190" customFormat="1" ht="81.75" customHeight="1" thickBot="1">
      <c r="A87" s="81">
        <v>48</v>
      </c>
      <c r="B87" s="143"/>
      <c r="C87" s="375" t="s">
        <v>96</v>
      </c>
      <c r="D87" s="375" t="s">
        <v>232</v>
      </c>
      <c r="E87" s="85"/>
      <c r="F87" s="85" t="s">
        <v>28</v>
      </c>
      <c r="G87" s="87">
        <v>300000</v>
      </c>
      <c r="H87" s="87">
        <v>0</v>
      </c>
      <c r="I87" s="86">
        <f>J87+K87</f>
        <v>300000</v>
      </c>
      <c r="J87" s="86">
        <v>300000</v>
      </c>
      <c r="K87" s="88">
        <v>0</v>
      </c>
      <c r="L87" s="305">
        <f>M87-I87</f>
        <v>0</v>
      </c>
      <c r="M87" s="166">
        <f>N87+O87</f>
        <v>300000</v>
      </c>
      <c r="N87" s="167">
        <v>300000</v>
      </c>
      <c r="O87" s="168">
        <v>0</v>
      </c>
      <c r="P87" s="383">
        <f>G87-(H87+I87)</f>
        <v>0</v>
      </c>
      <c r="Q87" s="384">
        <v>43912.3</v>
      </c>
      <c r="R87" s="385">
        <f t="shared" si="31"/>
        <v>0.14637433333333336</v>
      </c>
      <c r="S87" s="431" t="s">
        <v>287</v>
      </c>
      <c r="T87" s="319"/>
    </row>
    <row r="88" spans="1:20" s="188" customFormat="1" ht="33" customHeight="1" thickBot="1">
      <c r="A88" s="172"/>
      <c r="B88" s="132" t="s">
        <v>207</v>
      </c>
      <c r="C88" s="376" t="s">
        <v>205</v>
      </c>
      <c r="D88" s="376"/>
      <c r="E88" s="376"/>
      <c r="F88" s="112"/>
      <c r="G88" s="31"/>
      <c r="H88" s="31"/>
      <c r="I88" s="31">
        <f aca="true" t="shared" si="35" ref="I88:Q88">SUBTOTAL(9,I89:I92)</f>
        <v>6862000</v>
      </c>
      <c r="J88" s="31">
        <f t="shared" si="35"/>
        <v>6862000</v>
      </c>
      <c r="K88" s="31">
        <f t="shared" si="35"/>
        <v>0</v>
      </c>
      <c r="L88" s="31">
        <f t="shared" si="35"/>
        <v>0</v>
      </c>
      <c r="M88" s="31">
        <f t="shared" si="35"/>
        <v>0</v>
      </c>
      <c r="N88" s="31">
        <f t="shared" si="35"/>
        <v>0</v>
      </c>
      <c r="O88" s="31">
        <f t="shared" si="35"/>
        <v>0</v>
      </c>
      <c r="P88" s="31">
        <f t="shared" si="35"/>
        <v>0</v>
      </c>
      <c r="Q88" s="31">
        <f t="shared" si="35"/>
        <v>36600</v>
      </c>
      <c r="R88" s="356">
        <f>Q88/I88</f>
        <v>0.00533372194695424</v>
      </c>
      <c r="S88" s="420"/>
      <c r="T88" s="318"/>
    </row>
    <row r="89" spans="1:20" s="123" customFormat="1" ht="29.25" customHeight="1">
      <c r="A89" s="134"/>
      <c r="B89" s="115" t="s">
        <v>208</v>
      </c>
      <c r="C89" s="377" t="s">
        <v>276</v>
      </c>
      <c r="D89" s="377"/>
      <c r="E89" s="377"/>
      <c r="F89" s="117"/>
      <c r="G89" s="135"/>
      <c r="H89" s="135"/>
      <c r="I89" s="225">
        <f aca="true" t="shared" si="36" ref="I89:Q89">SUBTOTAL(9,I90:I90)</f>
        <v>6832000</v>
      </c>
      <c r="J89" s="225">
        <f t="shared" si="36"/>
        <v>6832000</v>
      </c>
      <c r="K89" s="225">
        <f t="shared" si="36"/>
        <v>0</v>
      </c>
      <c r="L89" s="177">
        <f t="shared" si="36"/>
        <v>0</v>
      </c>
      <c r="M89" s="178">
        <f t="shared" si="36"/>
        <v>0</v>
      </c>
      <c r="N89" s="177">
        <f t="shared" si="36"/>
        <v>0</v>
      </c>
      <c r="O89" s="179">
        <f t="shared" si="36"/>
        <v>0</v>
      </c>
      <c r="P89" s="334">
        <f t="shared" si="36"/>
        <v>0</v>
      </c>
      <c r="Q89" s="417">
        <f t="shared" si="36"/>
        <v>36600</v>
      </c>
      <c r="R89" s="467">
        <f>Q89/I89</f>
        <v>0.005357142857142857</v>
      </c>
      <c r="S89" s="428"/>
      <c r="T89" s="324"/>
    </row>
    <row r="90" spans="1:20" s="123" customFormat="1" ht="56.25">
      <c r="A90" s="75">
        <v>68</v>
      </c>
      <c r="B90" s="169"/>
      <c r="C90" s="380" t="s">
        <v>206</v>
      </c>
      <c r="D90" s="380" t="s">
        <v>27</v>
      </c>
      <c r="E90" s="77" t="s">
        <v>223</v>
      </c>
      <c r="F90" s="77"/>
      <c r="G90" s="79"/>
      <c r="H90" s="79"/>
      <c r="I90" s="78">
        <f>J90+K90</f>
        <v>6832000</v>
      </c>
      <c r="J90" s="78">
        <v>6832000</v>
      </c>
      <c r="K90" s="80">
        <v>0</v>
      </c>
      <c r="L90" s="171"/>
      <c r="M90" s="138"/>
      <c r="N90" s="139"/>
      <c r="O90" s="140"/>
      <c r="P90" s="406"/>
      <c r="Q90" s="348">
        <v>36600</v>
      </c>
      <c r="R90" s="468">
        <f>Q90/I90</f>
        <v>0.005357142857142857</v>
      </c>
      <c r="S90" s="445" t="s">
        <v>284</v>
      </c>
      <c r="T90" s="324"/>
    </row>
    <row r="91" spans="1:20" s="441" customFormat="1" ht="27" customHeight="1">
      <c r="A91" s="283"/>
      <c r="B91" s="222" t="s">
        <v>211</v>
      </c>
      <c r="C91" s="381" t="s">
        <v>209</v>
      </c>
      <c r="D91" s="381"/>
      <c r="E91" s="381"/>
      <c r="F91" s="224"/>
      <c r="G91" s="225"/>
      <c r="H91" s="225"/>
      <c r="I91" s="225">
        <f aca="true" t="shared" si="37" ref="I91:Q91">SUBTOTAL(9,I92:I92)</f>
        <v>30000</v>
      </c>
      <c r="J91" s="225">
        <f t="shared" si="37"/>
        <v>30000</v>
      </c>
      <c r="K91" s="225">
        <f t="shared" si="37"/>
        <v>0</v>
      </c>
      <c r="L91" s="177">
        <f t="shared" si="37"/>
        <v>0</v>
      </c>
      <c r="M91" s="178">
        <f t="shared" si="37"/>
        <v>0</v>
      </c>
      <c r="N91" s="177">
        <f t="shared" si="37"/>
        <v>0</v>
      </c>
      <c r="O91" s="179">
        <f t="shared" si="37"/>
        <v>0</v>
      </c>
      <c r="P91" s="334">
        <f t="shared" si="37"/>
        <v>0</v>
      </c>
      <c r="Q91" s="417">
        <f t="shared" si="37"/>
        <v>0</v>
      </c>
      <c r="R91" s="366">
        <f>Q91/I91</f>
        <v>0</v>
      </c>
      <c r="S91" s="440"/>
      <c r="T91" s="439"/>
    </row>
    <row r="92" spans="1:20" s="123" customFormat="1" ht="46.5" customHeight="1" thickBot="1">
      <c r="A92" s="81">
        <v>86</v>
      </c>
      <c r="B92" s="143"/>
      <c r="C92" s="375" t="s">
        <v>210</v>
      </c>
      <c r="D92" s="375" t="s">
        <v>232</v>
      </c>
      <c r="E92" s="85"/>
      <c r="F92" s="85"/>
      <c r="G92" s="87"/>
      <c r="H92" s="87"/>
      <c r="I92" s="86">
        <f>J92+K92</f>
        <v>30000</v>
      </c>
      <c r="J92" s="86">
        <v>30000</v>
      </c>
      <c r="K92" s="88">
        <v>0</v>
      </c>
      <c r="L92" s="305"/>
      <c r="M92" s="166"/>
      <c r="N92" s="167"/>
      <c r="O92" s="168"/>
      <c r="P92" s="383"/>
      <c r="Q92" s="384">
        <v>0</v>
      </c>
      <c r="R92" s="478">
        <f>Q92/I92</f>
        <v>0</v>
      </c>
      <c r="S92" s="484" t="s">
        <v>123</v>
      </c>
      <c r="T92" s="324"/>
    </row>
    <row r="93" spans="1:20" s="188" customFormat="1" ht="33" customHeight="1" thickBot="1">
      <c r="A93" s="172"/>
      <c r="B93" s="132" t="s">
        <v>97</v>
      </c>
      <c r="C93" s="132" t="s">
        <v>98</v>
      </c>
      <c r="D93" s="132"/>
      <c r="E93" s="132"/>
      <c r="F93" s="112"/>
      <c r="G93" s="31">
        <f>SUBTOTAL(9,G95:G96)</f>
        <v>16519000</v>
      </c>
      <c r="H93" s="31">
        <f>SUBTOTAL(9,H95:H96)</f>
        <v>55000</v>
      </c>
      <c r="I93" s="31">
        <f aca="true" t="shared" si="38" ref="I93:Q93">SUBTOTAL(9,I95:I101)</f>
        <v>2240000</v>
      </c>
      <c r="J93" s="31">
        <f t="shared" si="38"/>
        <v>2240000</v>
      </c>
      <c r="K93" s="31">
        <f t="shared" si="38"/>
        <v>0</v>
      </c>
      <c r="L93" s="31">
        <f t="shared" si="38"/>
        <v>550000</v>
      </c>
      <c r="M93" s="31">
        <f t="shared" si="38"/>
        <v>2600000</v>
      </c>
      <c r="N93" s="31">
        <f t="shared" si="38"/>
        <v>2600000</v>
      </c>
      <c r="O93" s="31">
        <f t="shared" si="38"/>
        <v>0</v>
      </c>
      <c r="P93" s="31" t="e">
        <f t="shared" si="38"/>
        <v>#REF!</v>
      </c>
      <c r="Q93" s="414">
        <f t="shared" si="38"/>
        <v>28497.76</v>
      </c>
      <c r="R93" s="356">
        <f t="shared" si="31"/>
        <v>0.012722214285714285</v>
      </c>
      <c r="S93" s="420"/>
      <c r="T93" s="318"/>
    </row>
    <row r="94" spans="1:20" s="123" customFormat="1" ht="27" customHeight="1">
      <c r="A94" s="134"/>
      <c r="B94" s="115" t="s">
        <v>99</v>
      </c>
      <c r="C94" s="377" t="s">
        <v>100</v>
      </c>
      <c r="D94" s="377"/>
      <c r="E94" s="377"/>
      <c r="F94" s="117"/>
      <c r="G94" s="118">
        <f>SUBTOTAL(9,G95:G96)</f>
        <v>16519000</v>
      </c>
      <c r="H94" s="118">
        <f>SUBTOTAL(9,H95:H96)</f>
        <v>55000</v>
      </c>
      <c r="I94" s="118">
        <f>SUBTOTAL(9,I95:I96)</f>
        <v>2050000</v>
      </c>
      <c r="J94" s="118">
        <f aca="true" t="shared" si="39" ref="J94:P94">SUBTOTAL(9,J95:J96)</f>
        <v>2050000</v>
      </c>
      <c r="K94" s="118">
        <f t="shared" si="39"/>
        <v>0</v>
      </c>
      <c r="L94" s="118">
        <f t="shared" si="39"/>
        <v>550000</v>
      </c>
      <c r="M94" s="118">
        <f t="shared" si="39"/>
        <v>2600000</v>
      </c>
      <c r="N94" s="118">
        <f t="shared" si="39"/>
        <v>2600000</v>
      </c>
      <c r="O94" s="118">
        <f t="shared" si="39"/>
        <v>0</v>
      </c>
      <c r="P94" s="118" t="e">
        <f t="shared" si="39"/>
        <v>#REF!</v>
      </c>
      <c r="Q94" s="416">
        <v>0</v>
      </c>
      <c r="R94" s="361">
        <f t="shared" si="31"/>
        <v>0</v>
      </c>
      <c r="S94" s="423"/>
      <c r="T94" s="318"/>
    </row>
    <row r="95" spans="1:20" s="142" customFormat="1" ht="67.5">
      <c r="A95" s="62">
        <v>49</v>
      </c>
      <c r="B95" s="125"/>
      <c r="C95" s="369" t="s">
        <v>101</v>
      </c>
      <c r="D95" s="369" t="s">
        <v>27</v>
      </c>
      <c r="E95" s="66" t="s">
        <v>165</v>
      </c>
      <c r="F95" s="66" t="s">
        <v>102</v>
      </c>
      <c r="G95" s="67">
        <v>16419000</v>
      </c>
      <c r="H95" s="68">
        <v>55000</v>
      </c>
      <c r="I95" s="67">
        <f>J95+K95</f>
        <v>2000000</v>
      </c>
      <c r="J95" s="67">
        <v>2000000</v>
      </c>
      <c r="K95" s="69">
        <v>0</v>
      </c>
      <c r="L95" s="191">
        <f>M95-I95</f>
        <v>500000</v>
      </c>
      <c r="M95" s="71">
        <f>N95+O95</f>
        <v>2500000</v>
      </c>
      <c r="N95" s="72">
        <v>2500000</v>
      </c>
      <c r="O95" s="73">
        <v>0</v>
      </c>
      <c r="P95" s="327">
        <f>G95-(H95+I95)</f>
        <v>14364000</v>
      </c>
      <c r="Q95" s="466">
        <v>28497.76</v>
      </c>
      <c r="R95" s="364">
        <f t="shared" si="31"/>
        <v>0.014248879999999998</v>
      </c>
      <c r="S95" s="422" t="s">
        <v>266</v>
      </c>
      <c r="T95" s="319"/>
    </row>
    <row r="96" spans="1:20" s="61" customFormat="1" ht="56.25">
      <c r="A96" s="62" t="s">
        <v>213</v>
      </c>
      <c r="B96" s="125"/>
      <c r="C96" s="373" t="s">
        <v>212</v>
      </c>
      <c r="D96" s="373" t="s">
        <v>27</v>
      </c>
      <c r="E96" s="66" t="s">
        <v>230</v>
      </c>
      <c r="F96" s="66" t="s">
        <v>28</v>
      </c>
      <c r="G96" s="67">
        <v>100000</v>
      </c>
      <c r="H96" s="68">
        <v>0</v>
      </c>
      <c r="I96" s="67">
        <f>J96+K96</f>
        <v>50000</v>
      </c>
      <c r="J96" s="67">
        <v>50000</v>
      </c>
      <c r="K96" s="69">
        <v>0</v>
      </c>
      <c r="L96" s="145">
        <f>M96-I96</f>
        <v>50000</v>
      </c>
      <c r="M96" s="71">
        <f>N96+O96</f>
        <v>100000</v>
      </c>
      <c r="N96" s="72">
        <v>100000</v>
      </c>
      <c r="O96" s="73">
        <v>0</v>
      </c>
      <c r="P96" s="327" t="e">
        <f>#REF!-#REF!-M96</f>
        <v>#REF!</v>
      </c>
      <c r="Q96" s="351">
        <v>0</v>
      </c>
      <c r="R96" s="364">
        <f t="shared" si="31"/>
        <v>0</v>
      </c>
      <c r="S96" s="422" t="s">
        <v>273</v>
      </c>
      <c r="T96" s="319"/>
    </row>
    <row r="97" spans="1:20" s="441" customFormat="1" ht="51">
      <c r="A97" s="283"/>
      <c r="B97" s="222" t="s">
        <v>220</v>
      </c>
      <c r="C97" s="455" t="s">
        <v>214</v>
      </c>
      <c r="D97" s="455"/>
      <c r="E97" s="455"/>
      <c r="F97" s="202"/>
      <c r="G97" s="203"/>
      <c r="H97" s="203"/>
      <c r="I97" s="203">
        <f>SUBTOTAL(9,I98:I98)</f>
        <v>40000</v>
      </c>
      <c r="J97" s="203">
        <f aca="true" t="shared" si="40" ref="J97:Q97">SUBTOTAL(9,J98:J98)</f>
        <v>40000</v>
      </c>
      <c r="K97" s="203">
        <f t="shared" si="40"/>
        <v>0</v>
      </c>
      <c r="L97" s="203">
        <f t="shared" si="40"/>
        <v>0</v>
      </c>
      <c r="M97" s="203">
        <f t="shared" si="40"/>
        <v>0</v>
      </c>
      <c r="N97" s="203">
        <f t="shared" si="40"/>
        <v>0</v>
      </c>
      <c r="O97" s="203">
        <f t="shared" si="40"/>
        <v>0</v>
      </c>
      <c r="P97" s="203">
        <f t="shared" si="40"/>
        <v>0</v>
      </c>
      <c r="Q97" s="465">
        <f t="shared" si="40"/>
        <v>0</v>
      </c>
      <c r="R97" s="462">
        <f>Q97/I97</f>
        <v>0</v>
      </c>
      <c r="S97" s="423"/>
      <c r="T97" s="439"/>
    </row>
    <row r="98" spans="1:20" s="61" customFormat="1" ht="45.75" thickBot="1">
      <c r="A98" s="62">
        <v>85</v>
      </c>
      <c r="B98" s="125"/>
      <c r="C98" s="373" t="s">
        <v>248</v>
      </c>
      <c r="D98" s="373" t="s">
        <v>234</v>
      </c>
      <c r="E98" s="66"/>
      <c r="F98" s="66"/>
      <c r="G98" s="67"/>
      <c r="H98" s="68"/>
      <c r="I98" s="67">
        <f>J98+K98</f>
        <v>40000</v>
      </c>
      <c r="J98" s="67">
        <v>40000</v>
      </c>
      <c r="K98" s="69"/>
      <c r="L98" s="145"/>
      <c r="M98" s="71"/>
      <c r="N98" s="72"/>
      <c r="O98" s="73"/>
      <c r="P98" s="327"/>
      <c r="Q98" s="351">
        <v>0</v>
      </c>
      <c r="R98" s="364">
        <f t="shared" si="31"/>
        <v>0</v>
      </c>
      <c r="S98" s="422" t="s">
        <v>307</v>
      </c>
      <c r="T98" s="319"/>
    </row>
    <row r="99" spans="1:20" s="441" customFormat="1" ht="27" customHeight="1">
      <c r="A99" s="283"/>
      <c r="B99" s="222" t="s">
        <v>221</v>
      </c>
      <c r="C99" s="381" t="s">
        <v>209</v>
      </c>
      <c r="D99" s="381"/>
      <c r="E99" s="381"/>
      <c r="F99" s="224"/>
      <c r="G99" s="225"/>
      <c r="H99" s="225"/>
      <c r="I99" s="225">
        <f>SUBTOTAL(9,I100:I101)</f>
        <v>150000</v>
      </c>
      <c r="J99" s="225">
        <f>SUBTOTAL(9,J100:J101)</f>
        <v>150000</v>
      </c>
      <c r="K99" s="225">
        <f>SUBTOTAL(9,K100:K101)</f>
        <v>0</v>
      </c>
      <c r="L99" s="118">
        <f aca="true" t="shared" si="41" ref="L99:Q99">SUBTOTAL(9,L100:L100)</f>
        <v>0</v>
      </c>
      <c r="M99" s="118">
        <f t="shared" si="41"/>
        <v>0</v>
      </c>
      <c r="N99" s="118">
        <f t="shared" si="41"/>
        <v>0</v>
      </c>
      <c r="O99" s="118">
        <f t="shared" si="41"/>
        <v>0</v>
      </c>
      <c r="P99" s="118">
        <f t="shared" si="41"/>
        <v>0</v>
      </c>
      <c r="Q99" s="417">
        <f t="shared" si="41"/>
        <v>0</v>
      </c>
      <c r="R99" s="366">
        <f t="shared" si="31"/>
        <v>0</v>
      </c>
      <c r="S99" s="440"/>
      <c r="T99" s="439"/>
    </row>
    <row r="100" spans="1:20" s="61" customFormat="1" ht="43.5" customHeight="1">
      <c r="A100" s="62">
        <v>69</v>
      </c>
      <c r="B100" s="125"/>
      <c r="C100" s="373" t="s">
        <v>215</v>
      </c>
      <c r="D100" s="373" t="s">
        <v>232</v>
      </c>
      <c r="E100" s="66"/>
      <c r="F100" s="66"/>
      <c r="G100" s="67"/>
      <c r="H100" s="68"/>
      <c r="I100" s="67">
        <f>J100+K100</f>
        <v>100000</v>
      </c>
      <c r="J100" s="67">
        <v>100000</v>
      </c>
      <c r="K100" s="69"/>
      <c r="L100" s="145"/>
      <c r="M100" s="71"/>
      <c r="N100" s="72"/>
      <c r="O100" s="73"/>
      <c r="P100" s="327"/>
      <c r="Q100" s="463">
        <v>0</v>
      </c>
      <c r="R100" s="464">
        <f>Q100/I100</f>
        <v>0</v>
      </c>
      <c r="S100" s="422" t="s">
        <v>289</v>
      </c>
      <c r="T100" s="319"/>
    </row>
    <row r="101" spans="1:20" s="61" customFormat="1" ht="70.5" customHeight="1" thickBot="1">
      <c r="A101" s="81">
        <v>70</v>
      </c>
      <c r="B101" s="143"/>
      <c r="C101" s="375" t="s">
        <v>216</v>
      </c>
      <c r="D101" s="375" t="s">
        <v>232</v>
      </c>
      <c r="E101" s="472"/>
      <c r="F101" s="85"/>
      <c r="G101" s="87"/>
      <c r="H101" s="86"/>
      <c r="I101" s="86">
        <f>J101+K101</f>
        <v>50000</v>
      </c>
      <c r="J101" s="473">
        <v>50000</v>
      </c>
      <c r="K101" s="87"/>
      <c r="L101" s="87"/>
      <c r="M101" s="166"/>
      <c r="N101" s="167"/>
      <c r="O101" s="168"/>
      <c r="P101" s="383"/>
      <c r="Q101" s="384">
        <v>0</v>
      </c>
      <c r="R101" s="385">
        <f>Q101/I101</f>
        <v>0</v>
      </c>
      <c r="S101" s="431" t="s">
        <v>288</v>
      </c>
      <c r="T101" s="319"/>
    </row>
    <row r="102" spans="1:20" s="7" customFormat="1" ht="40.5" customHeight="1">
      <c r="A102" s="554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555"/>
      <c r="Q102" s="353"/>
      <c r="R102" s="367"/>
      <c r="S102" s="432"/>
      <c r="T102" s="314"/>
    </row>
    <row r="103" spans="1:30" s="7" customFormat="1" ht="45.75" customHeight="1">
      <c r="A103" s="434"/>
      <c r="B103" s="8"/>
      <c r="C103" s="8"/>
      <c r="D103" s="8"/>
      <c r="E103" s="8"/>
      <c r="F103" s="8"/>
      <c r="G103" s="8"/>
      <c r="H103" s="8"/>
      <c r="I103" s="260"/>
      <c r="K103" s="532"/>
      <c r="L103" s="532"/>
      <c r="M103" s="532"/>
      <c r="N103" s="532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96"/>
    </row>
    <row r="104" spans="8:20" ht="12.75">
      <c r="H104" s="257"/>
      <c r="L104" s="258"/>
      <c r="P104" s="259"/>
      <c r="Q104" s="354"/>
      <c r="R104" s="368"/>
      <c r="S104" s="259"/>
      <c r="T104" s="259"/>
    </row>
    <row r="105" spans="8:20" ht="12.75">
      <c r="H105" s="257"/>
      <c r="L105" s="258"/>
      <c r="P105" s="259"/>
      <c r="Q105" s="354"/>
      <c r="R105" s="368"/>
      <c r="S105" s="259"/>
      <c r="T105" s="259"/>
    </row>
    <row r="106" spans="8:20" ht="12.75">
      <c r="H106" s="257"/>
      <c r="L106" s="258"/>
      <c r="P106" s="259"/>
      <c r="Q106" s="354"/>
      <c r="R106" s="368"/>
      <c r="S106" s="259"/>
      <c r="T106" s="259"/>
    </row>
    <row r="107" spans="8:20" ht="12.75">
      <c r="H107" s="257"/>
      <c r="L107" s="258"/>
      <c r="P107" s="259"/>
      <c r="Q107" s="354"/>
      <c r="R107" s="368"/>
      <c r="S107" s="259"/>
      <c r="T107" s="259"/>
    </row>
    <row r="108" spans="8:20" ht="12.75">
      <c r="H108" s="257"/>
      <c r="L108" s="258"/>
      <c r="P108" s="259"/>
      <c r="Q108" s="354"/>
      <c r="R108" s="368"/>
      <c r="S108" s="259"/>
      <c r="T108" s="259"/>
    </row>
    <row r="109" spans="8:20" ht="12.75">
      <c r="H109" s="257"/>
      <c r="L109" s="258"/>
      <c r="P109" s="259"/>
      <c r="Q109" s="354"/>
      <c r="R109" s="368"/>
      <c r="S109" s="259"/>
      <c r="T109" s="259"/>
    </row>
    <row r="110" spans="8:20" ht="12.75">
      <c r="H110" s="257"/>
      <c r="L110" s="258"/>
      <c r="P110" s="259"/>
      <c r="Q110" s="354"/>
      <c r="R110" s="368"/>
      <c r="S110" s="259"/>
      <c r="T110" s="259"/>
    </row>
    <row r="111" spans="8:20" ht="12.75">
      <c r="H111" s="257"/>
      <c r="L111" s="258"/>
      <c r="P111" s="259"/>
      <c r="Q111" s="354"/>
      <c r="R111" s="368"/>
      <c r="S111" s="259"/>
      <c r="T111" s="259"/>
    </row>
    <row r="112" spans="8:20" ht="12.75">
      <c r="H112" s="257"/>
      <c r="L112" s="258"/>
      <c r="P112" s="259"/>
      <c r="Q112" s="354"/>
      <c r="R112" s="368"/>
      <c r="S112" s="259"/>
      <c r="T112" s="259"/>
    </row>
    <row r="113" spans="8:20" ht="12.75">
      <c r="H113" s="257"/>
      <c r="L113" s="258"/>
      <c r="P113" s="259"/>
      <c r="Q113" s="354"/>
      <c r="R113" s="368"/>
      <c r="S113" s="259"/>
      <c r="T113" s="259"/>
    </row>
    <row r="114" spans="8:20" ht="12.75">
      <c r="H114" s="257"/>
      <c r="L114" s="258"/>
      <c r="P114" s="259"/>
      <c r="Q114" s="354"/>
      <c r="R114" s="368"/>
      <c r="S114" s="259"/>
      <c r="T114" s="259"/>
    </row>
    <row r="115" spans="8:20" ht="12.75">
      <c r="H115" s="257"/>
      <c r="L115" s="258"/>
      <c r="P115" s="259"/>
      <c r="Q115" s="354"/>
      <c r="R115" s="368"/>
      <c r="S115" s="259"/>
      <c r="T115" s="259"/>
    </row>
    <row r="116" spans="8:20" ht="12.75">
      <c r="H116" s="257"/>
      <c r="L116" s="258"/>
      <c r="P116" s="259"/>
      <c r="Q116" s="354"/>
      <c r="R116" s="368"/>
      <c r="S116" s="259"/>
      <c r="T116" s="259"/>
    </row>
    <row r="117" spans="8:20" ht="12.75">
      <c r="H117" s="257"/>
      <c r="L117" s="258"/>
      <c r="P117" s="259"/>
      <c r="Q117" s="354"/>
      <c r="R117" s="368"/>
      <c r="S117" s="259"/>
      <c r="T117" s="259"/>
    </row>
    <row r="118" spans="8:20" ht="12.75">
      <c r="H118" s="257"/>
      <c r="L118" s="258"/>
      <c r="P118" s="259"/>
      <c r="Q118" s="354"/>
      <c r="R118" s="368"/>
      <c r="S118" s="259"/>
      <c r="T118" s="259"/>
    </row>
    <row r="119" spans="8:20" ht="12.75">
      <c r="H119" s="257"/>
      <c r="L119" s="258"/>
      <c r="P119" s="259"/>
      <c r="Q119" s="354"/>
      <c r="R119" s="368"/>
      <c r="S119" s="259"/>
      <c r="T119" s="259"/>
    </row>
    <row r="120" spans="8:20" ht="12.75">
      <c r="H120" s="257"/>
      <c r="L120" s="258"/>
      <c r="P120" s="259"/>
      <c r="Q120" s="354"/>
      <c r="R120" s="368"/>
      <c r="S120" s="259"/>
      <c r="T120" s="259"/>
    </row>
    <row r="121" spans="8:20" ht="12.75">
      <c r="H121" s="257"/>
      <c r="L121" s="258"/>
      <c r="P121" s="259"/>
      <c r="Q121" s="354"/>
      <c r="R121" s="368"/>
      <c r="S121" s="259"/>
      <c r="T121" s="259"/>
    </row>
    <row r="122" spans="8:20" ht="12.75">
      <c r="H122" s="257"/>
      <c r="L122" s="258"/>
      <c r="P122" s="259"/>
      <c r="Q122" s="354"/>
      <c r="R122" s="368"/>
      <c r="S122" s="259"/>
      <c r="T122" s="259"/>
    </row>
    <row r="123" spans="8:20" ht="12.75">
      <c r="H123" s="257"/>
      <c r="L123" s="258"/>
      <c r="P123" s="259"/>
      <c r="Q123" s="354"/>
      <c r="R123" s="368"/>
      <c r="S123" s="259"/>
      <c r="T123" s="259"/>
    </row>
    <row r="124" spans="8:20" ht="12.75">
      <c r="H124" s="257"/>
      <c r="L124" s="258"/>
      <c r="P124" s="259"/>
      <c r="Q124" s="354"/>
      <c r="R124" s="368"/>
      <c r="S124" s="259"/>
      <c r="T124" s="259"/>
    </row>
    <row r="125" spans="8:20" ht="12.75">
      <c r="H125" s="257"/>
      <c r="L125" s="258"/>
      <c r="P125" s="259"/>
      <c r="Q125" s="354"/>
      <c r="R125" s="368"/>
      <c r="S125" s="259"/>
      <c r="T125" s="259"/>
    </row>
    <row r="126" spans="8:20" ht="12.75">
      <c r="H126" s="257"/>
      <c r="L126" s="258"/>
      <c r="P126" s="259"/>
      <c r="Q126" s="354"/>
      <c r="R126" s="368"/>
      <c r="S126" s="259"/>
      <c r="T126" s="259"/>
    </row>
    <row r="127" spans="8:20" ht="12.75">
      <c r="H127" s="257"/>
      <c r="L127" s="258"/>
      <c r="P127" s="259"/>
      <c r="Q127" s="354"/>
      <c r="R127" s="368"/>
      <c r="S127" s="259"/>
      <c r="T127" s="259"/>
    </row>
    <row r="128" spans="8:20" ht="12.75">
      <c r="H128" s="257"/>
      <c r="L128" s="258"/>
      <c r="P128" s="259"/>
      <c r="Q128" s="354"/>
      <c r="R128" s="368"/>
      <c r="S128" s="259"/>
      <c r="T128" s="259"/>
    </row>
    <row r="129" spans="8:20" ht="12.75">
      <c r="H129" s="257"/>
      <c r="L129" s="258"/>
      <c r="P129" s="259"/>
      <c r="Q129" s="354"/>
      <c r="R129" s="368"/>
      <c r="S129" s="259"/>
      <c r="T129" s="259"/>
    </row>
    <row r="130" spans="8:20" ht="12.75">
      <c r="H130" s="257"/>
      <c r="L130" s="258"/>
      <c r="P130" s="259"/>
      <c r="Q130" s="354"/>
      <c r="R130" s="368"/>
      <c r="S130" s="259"/>
      <c r="T130" s="259"/>
    </row>
    <row r="131" spans="8:20" ht="12.75">
      <c r="H131" s="257"/>
      <c r="L131" s="258"/>
      <c r="P131" s="259"/>
      <c r="Q131" s="354"/>
      <c r="R131" s="368"/>
      <c r="S131" s="259"/>
      <c r="T131" s="259"/>
    </row>
    <row r="132" spans="8:20" ht="12.75">
      <c r="H132" s="257"/>
      <c r="L132" s="258"/>
      <c r="P132" s="259"/>
      <c r="Q132" s="354"/>
      <c r="R132" s="368"/>
      <c r="S132" s="259"/>
      <c r="T132" s="259"/>
    </row>
    <row r="133" spans="8:20" ht="12.75">
      <c r="H133" s="257"/>
      <c r="L133" s="258"/>
      <c r="P133" s="259"/>
      <c r="Q133" s="354"/>
      <c r="R133" s="368"/>
      <c r="S133" s="259"/>
      <c r="T133" s="259"/>
    </row>
    <row r="134" spans="8:20" ht="12.75">
      <c r="H134" s="257"/>
      <c r="L134" s="258"/>
      <c r="P134" s="259"/>
      <c r="Q134" s="354"/>
      <c r="R134" s="368"/>
      <c r="S134" s="259"/>
      <c r="T134" s="259"/>
    </row>
    <row r="135" spans="8:20" ht="12.75">
      <c r="H135" s="257"/>
      <c r="L135" s="258"/>
      <c r="P135" s="259"/>
      <c r="Q135" s="354"/>
      <c r="R135" s="368"/>
      <c r="S135" s="259"/>
      <c r="T135" s="259"/>
    </row>
    <row r="136" spans="8:20" ht="12.75">
      <c r="H136" s="257"/>
      <c r="L136" s="258"/>
      <c r="P136" s="259"/>
      <c r="Q136" s="354"/>
      <c r="R136" s="368"/>
      <c r="S136" s="259"/>
      <c r="T136" s="259"/>
    </row>
    <row r="137" spans="8:20" ht="12.75">
      <c r="H137" s="257"/>
      <c r="L137" s="258"/>
      <c r="P137" s="259"/>
      <c r="Q137" s="354"/>
      <c r="R137" s="368"/>
      <c r="S137" s="259"/>
      <c r="T137" s="259"/>
    </row>
    <row r="138" spans="8:20" ht="12.75">
      <c r="H138" s="257"/>
      <c r="L138" s="258"/>
      <c r="P138" s="259"/>
      <c r="Q138" s="354"/>
      <c r="R138" s="368"/>
      <c r="S138" s="259"/>
      <c r="T138" s="259"/>
    </row>
    <row r="139" spans="8:20" ht="12.75">
      <c r="H139" s="257"/>
      <c r="L139" s="258"/>
      <c r="P139" s="259"/>
      <c r="Q139" s="354"/>
      <c r="R139" s="368"/>
      <c r="S139" s="259"/>
      <c r="T139" s="259"/>
    </row>
    <row r="140" spans="8:20" ht="12.75">
      <c r="H140" s="257"/>
      <c r="L140" s="258"/>
      <c r="P140" s="259"/>
      <c r="Q140" s="354"/>
      <c r="R140" s="368"/>
      <c r="S140" s="259"/>
      <c r="T140" s="259"/>
    </row>
    <row r="141" spans="8:20" ht="12.75">
      <c r="H141" s="257"/>
      <c r="L141" s="258"/>
      <c r="P141" s="259"/>
      <c r="Q141" s="354"/>
      <c r="R141" s="368"/>
      <c r="S141" s="259"/>
      <c r="T141" s="259"/>
    </row>
    <row r="142" spans="8:20" ht="12.75">
      <c r="H142" s="257"/>
      <c r="L142" s="258"/>
      <c r="P142" s="259"/>
      <c r="Q142" s="354"/>
      <c r="R142" s="368"/>
      <c r="S142" s="259"/>
      <c r="T142" s="259"/>
    </row>
    <row r="143" spans="8:20" ht="12.75">
      <c r="H143" s="257"/>
      <c r="L143" s="258"/>
      <c r="P143" s="259"/>
      <c r="Q143" s="354"/>
      <c r="R143" s="368"/>
      <c r="S143" s="259"/>
      <c r="T143" s="259"/>
    </row>
    <row r="144" spans="8:20" ht="12.75">
      <c r="H144" s="257"/>
      <c r="L144" s="258"/>
      <c r="P144" s="259"/>
      <c r="Q144" s="354"/>
      <c r="R144" s="368"/>
      <c r="S144" s="259"/>
      <c r="T144" s="259"/>
    </row>
    <row r="145" spans="8:20" ht="12.75">
      <c r="H145" s="257"/>
      <c r="L145" s="258"/>
      <c r="P145" s="259"/>
      <c r="Q145" s="354"/>
      <c r="R145" s="368"/>
      <c r="S145" s="259"/>
      <c r="T145" s="259"/>
    </row>
    <row r="146" spans="8:20" ht="12.75">
      <c r="H146" s="257"/>
      <c r="L146" s="258"/>
      <c r="P146" s="259"/>
      <c r="Q146" s="354"/>
      <c r="R146" s="368"/>
      <c r="S146" s="259"/>
      <c r="T146" s="259"/>
    </row>
    <row r="147" spans="8:20" ht="12.75">
      <c r="H147" s="257"/>
      <c r="L147" s="258"/>
      <c r="P147" s="259"/>
      <c r="Q147" s="354"/>
      <c r="R147" s="368"/>
      <c r="S147" s="259"/>
      <c r="T147" s="259"/>
    </row>
    <row r="148" spans="8:20" ht="12.75">
      <c r="H148" s="257"/>
      <c r="L148" s="258"/>
      <c r="P148" s="259"/>
      <c r="Q148" s="354"/>
      <c r="R148" s="368"/>
      <c r="S148" s="259"/>
      <c r="T148" s="259"/>
    </row>
    <row r="149" spans="8:20" ht="12.75">
      <c r="H149" s="257"/>
      <c r="L149" s="258"/>
      <c r="P149" s="259"/>
      <c r="Q149" s="354"/>
      <c r="R149" s="368"/>
      <c r="S149" s="259"/>
      <c r="T149" s="259"/>
    </row>
    <row r="150" spans="8:20" ht="12.75">
      <c r="H150" s="257"/>
      <c r="L150" s="258"/>
      <c r="P150" s="259"/>
      <c r="Q150" s="354"/>
      <c r="R150" s="368"/>
      <c r="S150" s="259"/>
      <c r="T150" s="259"/>
    </row>
    <row r="151" spans="8:20" ht="12.75">
      <c r="H151" s="257"/>
      <c r="L151" s="258"/>
      <c r="P151" s="259"/>
      <c r="Q151" s="354"/>
      <c r="R151" s="368"/>
      <c r="S151" s="259"/>
      <c r="T151" s="259"/>
    </row>
    <row r="152" spans="8:20" ht="12.75">
      <c r="H152" s="257"/>
      <c r="L152" s="258"/>
      <c r="P152" s="259"/>
      <c r="Q152" s="354"/>
      <c r="R152" s="368"/>
      <c r="S152" s="259"/>
      <c r="T152" s="259"/>
    </row>
    <row r="153" spans="8:20" ht="12.75">
      <c r="H153" s="257"/>
      <c r="L153" s="258"/>
      <c r="P153" s="259"/>
      <c r="Q153" s="354"/>
      <c r="R153" s="368"/>
      <c r="S153" s="259"/>
      <c r="T153" s="259"/>
    </row>
    <row r="154" spans="8:20" ht="12.75">
      <c r="H154" s="257"/>
      <c r="L154" s="258"/>
      <c r="P154" s="259"/>
      <c r="Q154" s="354"/>
      <c r="R154" s="368"/>
      <c r="S154" s="259"/>
      <c r="T154" s="259"/>
    </row>
    <row r="155" spans="8:20" ht="12.75">
      <c r="H155" s="257"/>
      <c r="L155" s="258"/>
      <c r="P155" s="259"/>
      <c r="Q155" s="354"/>
      <c r="R155" s="368"/>
      <c r="S155" s="259"/>
      <c r="T155" s="259"/>
    </row>
    <row r="156" spans="8:20" ht="12.75">
      <c r="H156" s="257"/>
      <c r="L156" s="258"/>
      <c r="P156" s="259"/>
      <c r="Q156" s="354"/>
      <c r="R156" s="368"/>
      <c r="S156" s="259"/>
      <c r="T156" s="259"/>
    </row>
    <row r="157" spans="8:20" ht="12.75">
      <c r="H157" s="257"/>
      <c r="L157" s="258"/>
      <c r="P157" s="259"/>
      <c r="Q157" s="354"/>
      <c r="R157" s="368"/>
      <c r="S157" s="259"/>
      <c r="T157" s="259"/>
    </row>
    <row r="158" spans="8:20" ht="12.75">
      <c r="H158" s="257"/>
      <c r="L158" s="258"/>
      <c r="P158" s="259"/>
      <c r="Q158" s="354"/>
      <c r="R158" s="368"/>
      <c r="S158" s="259"/>
      <c r="T158" s="259"/>
    </row>
    <row r="159" spans="8:20" ht="12.75">
      <c r="H159" s="257"/>
      <c r="L159" s="258"/>
      <c r="P159" s="259"/>
      <c r="Q159" s="354"/>
      <c r="R159" s="368"/>
      <c r="S159" s="259"/>
      <c r="T159" s="259"/>
    </row>
    <row r="160" spans="8:20" ht="12.75">
      <c r="H160" s="257"/>
      <c r="L160" s="258"/>
      <c r="P160" s="259"/>
      <c r="Q160" s="354"/>
      <c r="R160" s="368"/>
      <c r="S160" s="259"/>
      <c r="T160" s="259"/>
    </row>
    <row r="161" spans="8:20" ht="12.75">
      <c r="H161" s="257"/>
      <c r="L161" s="258"/>
      <c r="P161" s="259"/>
      <c r="Q161" s="354"/>
      <c r="R161" s="368"/>
      <c r="S161" s="259"/>
      <c r="T161" s="259"/>
    </row>
    <row r="162" spans="8:20" ht="12.75">
      <c r="H162" s="257"/>
      <c r="L162" s="258"/>
      <c r="P162" s="259"/>
      <c r="Q162" s="354"/>
      <c r="R162" s="368"/>
      <c r="S162" s="259"/>
      <c r="T162" s="259"/>
    </row>
    <row r="163" spans="8:20" ht="12.75">
      <c r="H163" s="257"/>
      <c r="L163" s="258"/>
      <c r="P163" s="259"/>
      <c r="Q163" s="354"/>
      <c r="R163" s="368"/>
      <c r="S163" s="259"/>
      <c r="T163" s="259"/>
    </row>
    <row r="164" spans="8:20" ht="12.75">
      <c r="H164" s="257"/>
      <c r="L164" s="258"/>
      <c r="P164" s="259"/>
      <c r="Q164" s="354"/>
      <c r="R164" s="368"/>
      <c r="S164" s="259"/>
      <c r="T164" s="259"/>
    </row>
    <row r="165" spans="8:20" ht="12.75">
      <c r="H165" s="257"/>
      <c r="L165" s="258"/>
      <c r="P165" s="259"/>
      <c r="Q165" s="354"/>
      <c r="R165" s="368"/>
      <c r="S165" s="259"/>
      <c r="T165" s="259"/>
    </row>
    <row r="166" spans="8:20" ht="12.75">
      <c r="H166" s="257"/>
      <c r="L166" s="258"/>
      <c r="P166" s="259"/>
      <c r="Q166" s="354"/>
      <c r="R166" s="368"/>
      <c r="S166" s="259"/>
      <c r="T166" s="259"/>
    </row>
    <row r="167" spans="8:20" ht="12.75">
      <c r="H167" s="257"/>
      <c r="L167" s="258"/>
      <c r="P167" s="259"/>
      <c r="Q167" s="354"/>
      <c r="R167" s="368"/>
      <c r="S167" s="259"/>
      <c r="T167" s="259"/>
    </row>
    <row r="168" spans="8:20" ht="12.75">
      <c r="H168" s="257"/>
      <c r="L168" s="258"/>
      <c r="P168" s="259"/>
      <c r="Q168" s="354"/>
      <c r="R168" s="368"/>
      <c r="S168" s="259"/>
      <c r="T168" s="259"/>
    </row>
    <row r="169" spans="8:20" ht="12.75">
      <c r="H169" s="257"/>
      <c r="L169" s="258"/>
      <c r="P169" s="259"/>
      <c r="Q169" s="354"/>
      <c r="R169" s="368"/>
      <c r="S169" s="259"/>
      <c r="T169" s="259"/>
    </row>
    <row r="170" spans="8:20" ht="12.75">
      <c r="H170" s="257"/>
      <c r="L170" s="258"/>
      <c r="P170" s="259"/>
      <c r="Q170" s="354"/>
      <c r="R170" s="368"/>
      <c r="S170" s="259"/>
      <c r="T170" s="259"/>
    </row>
    <row r="171" spans="8:20" ht="12.75">
      <c r="H171" s="257"/>
      <c r="L171" s="258"/>
      <c r="P171" s="259"/>
      <c r="Q171" s="354"/>
      <c r="R171" s="368"/>
      <c r="S171" s="259"/>
      <c r="T171" s="259"/>
    </row>
    <row r="172" spans="8:20" ht="12.75">
      <c r="H172" s="257"/>
      <c r="L172" s="258"/>
      <c r="P172" s="259"/>
      <c r="Q172" s="354"/>
      <c r="R172" s="368"/>
      <c r="S172" s="259"/>
      <c r="T172" s="259"/>
    </row>
    <row r="173" spans="8:20" ht="12.75">
      <c r="H173" s="257"/>
      <c r="L173" s="258"/>
      <c r="P173" s="259"/>
      <c r="Q173" s="354"/>
      <c r="R173" s="368"/>
      <c r="S173" s="259"/>
      <c r="T173" s="259"/>
    </row>
    <row r="174" spans="8:20" ht="12.75">
      <c r="H174" s="257"/>
      <c r="L174" s="258"/>
      <c r="P174" s="259"/>
      <c r="Q174" s="354"/>
      <c r="R174" s="368"/>
      <c r="S174" s="259"/>
      <c r="T174" s="259"/>
    </row>
    <row r="175" spans="8:20" ht="12.75">
      <c r="H175" s="257"/>
      <c r="L175" s="258"/>
      <c r="P175" s="259"/>
      <c r="Q175" s="354"/>
      <c r="R175" s="368"/>
      <c r="S175" s="259"/>
      <c r="T175" s="259"/>
    </row>
    <row r="176" spans="8:20" ht="12.75">
      <c r="H176" s="257"/>
      <c r="L176" s="258"/>
      <c r="P176" s="259"/>
      <c r="Q176" s="354"/>
      <c r="R176" s="368"/>
      <c r="S176" s="259"/>
      <c r="T176" s="259"/>
    </row>
    <row r="177" spans="8:20" ht="12.75">
      <c r="H177" s="257"/>
      <c r="L177" s="258"/>
      <c r="P177" s="259"/>
      <c r="Q177" s="354"/>
      <c r="R177" s="368"/>
      <c r="S177" s="259"/>
      <c r="T177" s="259"/>
    </row>
    <row r="178" spans="8:20" ht="12.75">
      <c r="H178" s="257"/>
      <c r="L178" s="258"/>
      <c r="P178" s="259"/>
      <c r="Q178" s="354"/>
      <c r="R178" s="368"/>
      <c r="S178" s="259"/>
      <c r="T178" s="259"/>
    </row>
    <row r="179" spans="8:20" ht="12.75">
      <c r="H179" s="257"/>
      <c r="L179" s="258"/>
      <c r="P179" s="259"/>
      <c r="Q179" s="354"/>
      <c r="R179" s="368"/>
      <c r="S179" s="259"/>
      <c r="T179" s="259"/>
    </row>
    <row r="180" spans="8:20" ht="12.75">
      <c r="H180" s="257"/>
      <c r="L180" s="258"/>
      <c r="P180" s="259"/>
      <c r="Q180" s="354"/>
      <c r="R180" s="368"/>
      <c r="S180" s="259"/>
      <c r="T180" s="259"/>
    </row>
    <row r="181" spans="8:20" ht="12.75">
      <c r="H181" s="257"/>
      <c r="L181" s="258"/>
      <c r="P181" s="259"/>
      <c r="Q181" s="354"/>
      <c r="R181" s="368"/>
      <c r="S181" s="259"/>
      <c r="T181" s="259"/>
    </row>
    <row r="182" spans="8:20" ht="12.75">
      <c r="H182" s="257"/>
      <c r="L182" s="258"/>
      <c r="P182" s="259"/>
      <c r="Q182" s="354"/>
      <c r="R182" s="368"/>
      <c r="S182" s="259"/>
      <c r="T182" s="259"/>
    </row>
    <row r="183" spans="8:20" ht="12.75">
      <c r="H183" s="257"/>
      <c r="L183" s="258"/>
      <c r="P183" s="259"/>
      <c r="Q183" s="354"/>
      <c r="R183" s="368"/>
      <c r="S183" s="259"/>
      <c r="T183" s="259"/>
    </row>
    <row r="184" spans="8:20" ht="12.75">
      <c r="H184" s="257"/>
      <c r="L184" s="258"/>
      <c r="P184" s="259"/>
      <c r="Q184" s="354"/>
      <c r="R184" s="368"/>
      <c r="S184" s="259"/>
      <c r="T184" s="259"/>
    </row>
    <row r="185" spans="8:20" ht="12.75">
      <c r="H185" s="257"/>
      <c r="L185" s="258"/>
      <c r="P185" s="259"/>
      <c r="Q185" s="354"/>
      <c r="R185" s="368"/>
      <c r="S185" s="259"/>
      <c r="T185" s="259"/>
    </row>
    <row r="186" spans="8:20" ht="12.75">
      <c r="H186" s="257"/>
      <c r="L186" s="258"/>
      <c r="P186" s="259"/>
      <c r="Q186" s="354"/>
      <c r="R186" s="368"/>
      <c r="S186" s="259"/>
      <c r="T186" s="259"/>
    </row>
    <row r="187" spans="8:12" ht="12.75">
      <c r="H187" s="257"/>
      <c r="L187" s="258"/>
    </row>
    <row r="188" spans="8:12" ht="12.75">
      <c r="H188" s="257"/>
      <c r="L188" s="258"/>
    </row>
    <row r="189" spans="8:12" ht="12.75">
      <c r="H189" s="257"/>
      <c r="L189" s="258"/>
    </row>
    <row r="190" spans="8:12" ht="12.75">
      <c r="H190" s="257"/>
      <c r="L190" s="258"/>
    </row>
    <row r="191" spans="8:12" ht="12.75">
      <c r="H191" s="257"/>
      <c r="L191" s="258"/>
    </row>
    <row r="192" spans="8:12" ht="12.75">
      <c r="H192" s="257"/>
      <c r="L192" s="258"/>
    </row>
    <row r="193" spans="8:12" ht="12.75">
      <c r="H193" s="257"/>
      <c r="L193" s="258"/>
    </row>
    <row r="194" spans="8:12" ht="12.75">
      <c r="H194" s="257"/>
      <c r="L194" s="258"/>
    </row>
    <row r="195" spans="8:12" ht="12.75">
      <c r="H195" s="257"/>
      <c r="L195" s="258"/>
    </row>
    <row r="196" spans="8:12" ht="12.75">
      <c r="H196" s="257"/>
      <c r="L196" s="258"/>
    </row>
    <row r="197" spans="8:12" ht="12.75">
      <c r="H197" s="257"/>
      <c r="L197" s="258"/>
    </row>
    <row r="198" spans="8:12" ht="12.75">
      <c r="H198" s="257"/>
      <c r="L198" s="258"/>
    </row>
    <row r="199" spans="8:12" ht="12.75">
      <c r="H199" s="257"/>
      <c r="L199" s="258"/>
    </row>
    <row r="200" spans="8:12" ht="12.75">
      <c r="H200" s="257"/>
      <c r="L200" s="258"/>
    </row>
    <row r="201" spans="8:12" ht="12.75">
      <c r="H201" s="257"/>
      <c r="L201" s="258"/>
    </row>
    <row r="202" spans="8:12" ht="12.75">
      <c r="H202" s="257"/>
      <c r="L202" s="258"/>
    </row>
    <row r="203" spans="8:12" ht="12.75">
      <c r="H203" s="257"/>
      <c r="L203" s="258"/>
    </row>
    <row r="204" ht="12.75">
      <c r="H204" s="257"/>
    </row>
    <row r="205" ht="12.75">
      <c r="H205" s="257"/>
    </row>
    <row r="206" ht="12.75">
      <c r="H206" s="257"/>
    </row>
    <row r="207" ht="12.75">
      <c r="H207" s="257"/>
    </row>
    <row r="208" ht="12.75">
      <c r="H208" s="257"/>
    </row>
    <row r="209" ht="12.75">
      <c r="H209" s="257"/>
    </row>
    <row r="210" ht="12.75">
      <c r="H210" s="257"/>
    </row>
    <row r="211" ht="12.75">
      <c r="H211" s="257"/>
    </row>
    <row r="212" ht="12.75">
      <c r="H212" s="257"/>
    </row>
    <row r="213" ht="12.75">
      <c r="H213" s="257"/>
    </row>
    <row r="214" ht="12.75">
      <c r="H214" s="257"/>
    </row>
    <row r="215" ht="12.75">
      <c r="H215" s="257"/>
    </row>
    <row r="216" ht="12.75">
      <c r="H216" s="257"/>
    </row>
    <row r="217" ht="12.75">
      <c r="H217" s="257"/>
    </row>
    <row r="218" ht="12.75">
      <c r="H218" s="257"/>
    </row>
    <row r="219" ht="12.75">
      <c r="H219" s="257"/>
    </row>
    <row r="220" ht="12.75">
      <c r="H220" s="257"/>
    </row>
    <row r="221" ht="12.75">
      <c r="H221" s="257"/>
    </row>
    <row r="222" ht="12.75">
      <c r="H222" s="257"/>
    </row>
    <row r="223" ht="12.75">
      <c r="H223" s="257"/>
    </row>
    <row r="224" ht="12.75">
      <c r="H224" s="257"/>
    </row>
    <row r="225" ht="12.75">
      <c r="H225" s="257"/>
    </row>
    <row r="226" ht="12.75">
      <c r="H226" s="257"/>
    </row>
    <row r="227" ht="12.75">
      <c r="H227" s="257"/>
    </row>
    <row r="228" ht="12.75">
      <c r="H228" s="257"/>
    </row>
    <row r="229" ht="12.75">
      <c r="H229" s="257"/>
    </row>
    <row r="230" ht="12.75">
      <c r="H230" s="257"/>
    </row>
    <row r="231" ht="12.75">
      <c r="H231" s="257"/>
    </row>
    <row r="232" ht="12.75">
      <c r="H232" s="257"/>
    </row>
    <row r="233" ht="12.75">
      <c r="H233" s="257"/>
    </row>
    <row r="234" ht="12.75">
      <c r="H234" s="257"/>
    </row>
    <row r="235" ht="12.75">
      <c r="H235" s="257"/>
    </row>
    <row r="236" ht="12.75">
      <c r="H236" s="257"/>
    </row>
    <row r="237" ht="12.75">
      <c r="H237" s="257"/>
    </row>
    <row r="238" ht="12.75">
      <c r="H238" s="257"/>
    </row>
    <row r="239" ht="12.75">
      <c r="H239" s="257"/>
    </row>
    <row r="240" ht="12.75">
      <c r="H240" s="257"/>
    </row>
    <row r="241" ht="12.75">
      <c r="H241" s="257"/>
    </row>
    <row r="242" ht="12.75">
      <c r="H242" s="257"/>
    </row>
    <row r="243" ht="12.75">
      <c r="H243" s="257"/>
    </row>
    <row r="244" ht="12.75">
      <c r="H244" s="257"/>
    </row>
    <row r="245" ht="12.75">
      <c r="H245" s="257"/>
    </row>
    <row r="246" ht="12.75">
      <c r="H246" s="257"/>
    </row>
    <row r="247" ht="12.75">
      <c r="H247" s="257"/>
    </row>
    <row r="248" ht="12.75">
      <c r="H248" s="257"/>
    </row>
    <row r="249" ht="12.75">
      <c r="H249" s="257"/>
    </row>
    <row r="250" ht="12.75">
      <c r="H250" s="257"/>
    </row>
    <row r="251" ht="12.75">
      <c r="H251" s="257"/>
    </row>
    <row r="252" ht="12.75">
      <c r="H252" s="257"/>
    </row>
    <row r="253" ht="12.75">
      <c r="H253" s="257"/>
    </row>
    <row r="254" ht="12.75">
      <c r="H254" s="257"/>
    </row>
    <row r="255" ht="12.75">
      <c r="H255" s="257"/>
    </row>
    <row r="256" ht="12.75">
      <c r="H256" s="257"/>
    </row>
    <row r="257" ht="12.75">
      <c r="H257" s="257"/>
    </row>
    <row r="258" ht="12.75">
      <c r="H258" s="257"/>
    </row>
    <row r="259" ht="12.75">
      <c r="H259" s="257"/>
    </row>
    <row r="260" ht="12.75">
      <c r="H260" s="257"/>
    </row>
    <row r="261" ht="12.75">
      <c r="H261" s="257"/>
    </row>
    <row r="262" ht="12.75">
      <c r="H262" s="257"/>
    </row>
    <row r="263" ht="12.75">
      <c r="H263" s="257"/>
    </row>
    <row r="264" ht="12.75">
      <c r="H264" s="257"/>
    </row>
    <row r="265" ht="12.75">
      <c r="H265" s="257"/>
    </row>
    <row r="266" ht="12.75">
      <c r="H266" s="257"/>
    </row>
    <row r="267" ht="12.75">
      <c r="H267" s="257"/>
    </row>
    <row r="268" ht="12.75">
      <c r="H268" s="257"/>
    </row>
    <row r="269" ht="12.75">
      <c r="H269" s="257"/>
    </row>
    <row r="270" ht="12.75">
      <c r="H270" s="257"/>
    </row>
    <row r="271" ht="12.75">
      <c r="H271" s="257"/>
    </row>
    <row r="272" ht="12.75">
      <c r="H272" s="257"/>
    </row>
    <row r="273" ht="12.75">
      <c r="H273" s="257"/>
    </row>
    <row r="274" ht="12.75">
      <c r="H274" s="257"/>
    </row>
    <row r="275" ht="12.75">
      <c r="H275" s="257"/>
    </row>
    <row r="276" ht="12.75">
      <c r="H276" s="257"/>
    </row>
    <row r="277" ht="12.75">
      <c r="H277" s="257"/>
    </row>
    <row r="278" ht="12.75">
      <c r="H278" s="257"/>
    </row>
    <row r="279" ht="12.75">
      <c r="H279" s="257"/>
    </row>
    <row r="280" ht="12.75">
      <c r="H280" s="257"/>
    </row>
    <row r="281" ht="12.75">
      <c r="H281" s="257"/>
    </row>
    <row r="282" ht="12.75">
      <c r="H282" s="257"/>
    </row>
    <row r="283" ht="12.75">
      <c r="H283" s="257"/>
    </row>
    <row r="284" ht="12.75">
      <c r="H284" s="257"/>
    </row>
    <row r="285" ht="12.75">
      <c r="H285" s="257"/>
    </row>
    <row r="286" ht="12.75">
      <c r="H286" s="257"/>
    </row>
    <row r="287" ht="12.75">
      <c r="H287" s="257"/>
    </row>
    <row r="288" ht="12.75">
      <c r="H288" s="257"/>
    </row>
    <row r="289" ht="12.75">
      <c r="H289" s="257"/>
    </row>
    <row r="290" ht="12.75">
      <c r="H290" s="257"/>
    </row>
    <row r="291" ht="12.75">
      <c r="H291" s="257"/>
    </row>
    <row r="292" ht="12.75">
      <c r="H292" s="257"/>
    </row>
    <row r="293" ht="12.75">
      <c r="H293" s="257"/>
    </row>
    <row r="294" ht="12.75">
      <c r="H294" s="257"/>
    </row>
    <row r="295" ht="12.75">
      <c r="H295" s="257"/>
    </row>
    <row r="296" ht="12.75">
      <c r="H296" s="257"/>
    </row>
    <row r="297" ht="12.75">
      <c r="H297" s="257"/>
    </row>
    <row r="298" ht="12.75">
      <c r="H298" s="257"/>
    </row>
    <row r="299" ht="12.75">
      <c r="H299" s="257"/>
    </row>
    <row r="300" ht="12.75">
      <c r="H300" s="257"/>
    </row>
    <row r="301" ht="12.75">
      <c r="H301" s="257"/>
    </row>
    <row r="302" ht="12.75">
      <c r="H302" s="257"/>
    </row>
    <row r="303" ht="12.75">
      <c r="H303" s="257"/>
    </row>
    <row r="304" ht="12.75">
      <c r="H304" s="257"/>
    </row>
    <row r="305" ht="12.75">
      <c r="H305" s="257"/>
    </row>
    <row r="306" ht="12.75">
      <c r="H306" s="257"/>
    </row>
    <row r="307" ht="12.75">
      <c r="H307" s="257"/>
    </row>
    <row r="308" ht="12.75">
      <c r="H308" s="257"/>
    </row>
    <row r="309" ht="12.75">
      <c r="H309" s="257"/>
    </row>
    <row r="310" ht="12.75">
      <c r="H310" s="257"/>
    </row>
    <row r="311" ht="12.75">
      <c r="H311" s="257"/>
    </row>
    <row r="312" ht="12.75">
      <c r="H312" s="257"/>
    </row>
    <row r="313" ht="12.75">
      <c r="H313" s="257"/>
    </row>
    <row r="314" ht="12.75">
      <c r="H314" s="257"/>
    </row>
    <row r="315" ht="12.75">
      <c r="H315" s="257"/>
    </row>
    <row r="316" ht="12.75">
      <c r="H316" s="257"/>
    </row>
    <row r="317" ht="12.75">
      <c r="H317" s="257"/>
    </row>
    <row r="318" ht="12.75">
      <c r="H318" s="257"/>
    </row>
    <row r="319" ht="12.75">
      <c r="H319" s="257"/>
    </row>
    <row r="320" ht="12.75">
      <c r="H320" s="257"/>
    </row>
    <row r="321" ht="12.75">
      <c r="H321" s="257"/>
    </row>
    <row r="322" ht="12.75">
      <c r="H322" s="257"/>
    </row>
    <row r="323" ht="12.75">
      <c r="H323" s="257"/>
    </row>
    <row r="324" ht="12.75">
      <c r="H324" s="257"/>
    </row>
    <row r="325" ht="12.75">
      <c r="H325" s="257"/>
    </row>
    <row r="326" ht="12.75">
      <c r="H326" s="257"/>
    </row>
    <row r="327" ht="12.75">
      <c r="H327" s="257"/>
    </row>
    <row r="328" ht="12.75">
      <c r="H328" s="257"/>
    </row>
    <row r="329" ht="12.75">
      <c r="H329" s="257"/>
    </row>
    <row r="330" ht="12.75">
      <c r="H330" s="257"/>
    </row>
    <row r="331" ht="12.75">
      <c r="H331" s="257"/>
    </row>
    <row r="332" ht="12.75">
      <c r="H332" s="257"/>
    </row>
    <row r="333" ht="12.75">
      <c r="H333" s="257"/>
    </row>
    <row r="334" ht="12.75">
      <c r="H334" s="257"/>
    </row>
    <row r="335" ht="12.75">
      <c r="H335" s="257"/>
    </row>
    <row r="336" ht="12.75">
      <c r="H336" s="257"/>
    </row>
    <row r="337" ht="12.75">
      <c r="H337" s="257"/>
    </row>
    <row r="338" ht="12.75">
      <c r="H338" s="257"/>
    </row>
    <row r="339" ht="12.75">
      <c r="H339" s="257"/>
    </row>
    <row r="340" ht="12.75">
      <c r="H340" s="257"/>
    </row>
    <row r="341" ht="12.75">
      <c r="H341" s="257"/>
    </row>
    <row r="342" ht="12.75">
      <c r="H342" s="257"/>
    </row>
    <row r="343" ht="12.75">
      <c r="H343" s="257"/>
    </row>
    <row r="344" ht="12.75">
      <c r="H344" s="257"/>
    </row>
    <row r="345" ht="12.75">
      <c r="H345" s="257"/>
    </row>
    <row r="346" ht="12.75">
      <c r="H346" s="257"/>
    </row>
    <row r="347" ht="12.75">
      <c r="H347" s="257"/>
    </row>
    <row r="348" ht="12.75">
      <c r="H348" s="257"/>
    </row>
    <row r="349" ht="12.75">
      <c r="H349" s="257"/>
    </row>
    <row r="350" ht="12.75">
      <c r="H350" s="257"/>
    </row>
    <row r="351" ht="12.75">
      <c r="H351" s="257"/>
    </row>
    <row r="352" ht="12.75">
      <c r="H352" s="257"/>
    </row>
    <row r="353" ht="12.75">
      <c r="H353" s="257"/>
    </row>
    <row r="354" ht="12.75">
      <c r="H354" s="257"/>
    </row>
    <row r="355" ht="12.75">
      <c r="H355" s="257"/>
    </row>
    <row r="356" ht="12.75">
      <c r="H356" s="257"/>
    </row>
    <row r="357" ht="12.75">
      <c r="H357" s="257"/>
    </row>
    <row r="358" ht="12.75">
      <c r="H358" s="257"/>
    </row>
    <row r="359" ht="12.75">
      <c r="H359" s="257"/>
    </row>
    <row r="360" ht="12.75">
      <c r="H360" s="257"/>
    </row>
    <row r="361" ht="12.75">
      <c r="H361" s="257"/>
    </row>
    <row r="362" ht="12.75">
      <c r="H362" s="257"/>
    </row>
    <row r="363" ht="12.75">
      <c r="H363" s="257"/>
    </row>
    <row r="364" ht="12.75">
      <c r="H364" s="257"/>
    </row>
    <row r="365" ht="12.75">
      <c r="H365" s="257"/>
    </row>
    <row r="366" ht="12.75">
      <c r="H366" s="257"/>
    </row>
    <row r="367" ht="12.75">
      <c r="H367" s="257"/>
    </row>
    <row r="368" ht="12.75">
      <c r="H368" s="257"/>
    </row>
    <row r="369" ht="12.75">
      <c r="H369" s="257"/>
    </row>
    <row r="370" ht="12.75">
      <c r="H370" s="257"/>
    </row>
    <row r="371" ht="12.75">
      <c r="H371" s="257"/>
    </row>
    <row r="372" ht="12.75">
      <c r="H372" s="257"/>
    </row>
    <row r="373" ht="12.75">
      <c r="H373" s="257"/>
    </row>
    <row r="374" ht="12.75">
      <c r="H374" s="257"/>
    </row>
    <row r="375" ht="12.75">
      <c r="H375" s="257"/>
    </row>
    <row r="376" ht="12.75">
      <c r="H376" s="257"/>
    </row>
    <row r="377" ht="12.75">
      <c r="H377" s="257"/>
    </row>
    <row r="378" ht="12.75">
      <c r="H378" s="257"/>
    </row>
    <row r="379" ht="12.75">
      <c r="H379" s="257"/>
    </row>
    <row r="380" ht="12.75">
      <c r="H380" s="257"/>
    </row>
    <row r="381" ht="12.75">
      <c r="H381" s="257"/>
    </row>
    <row r="382" ht="12.75">
      <c r="H382" s="257"/>
    </row>
    <row r="383" ht="12.75">
      <c r="H383" s="257"/>
    </row>
    <row r="384" ht="12.75">
      <c r="H384" s="257"/>
    </row>
    <row r="385" ht="12.75">
      <c r="H385" s="257"/>
    </row>
    <row r="386" ht="12.75">
      <c r="H386" s="257"/>
    </row>
    <row r="387" ht="12.75">
      <c r="H387" s="257"/>
    </row>
    <row r="388" ht="12.75">
      <c r="H388" s="257"/>
    </row>
    <row r="389" ht="12.75">
      <c r="H389" s="257"/>
    </row>
    <row r="390" ht="12.75">
      <c r="H390" s="257"/>
    </row>
    <row r="391" ht="12.75">
      <c r="H391" s="257"/>
    </row>
    <row r="392" ht="12.75">
      <c r="H392" s="257"/>
    </row>
    <row r="393" ht="12.75">
      <c r="H393" s="257"/>
    </row>
    <row r="394" ht="12.75">
      <c r="H394" s="257"/>
    </row>
    <row r="395" ht="12.75">
      <c r="H395" s="257"/>
    </row>
    <row r="396" ht="12.75">
      <c r="H396" s="257"/>
    </row>
    <row r="397" ht="12.75">
      <c r="H397" s="257"/>
    </row>
    <row r="398" ht="12.75">
      <c r="H398" s="257"/>
    </row>
    <row r="399" ht="12.75">
      <c r="H399" s="257"/>
    </row>
    <row r="400" ht="12.75">
      <c r="H400" s="257"/>
    </row>
    <row r="401" ht="12.75">
      <c r="H401" s="257"/>
    </row>
    <row r="402" ht="12.75">
      <c r="H402" s="257"/>
    </row>
    <row r="403" ht="12.75">
      <c r="H403" s="257"/>
    </row>
    <row r="404" ht="12.75">
      <c r="H404" s="257"/>
    </row>
    <row r="405" ht="12.75">
      <c r="H405" s="257"/>
    </row>
    <row r="406" ht="12.75">
      <c r="H406" s="257"/>
    </row>
    <row r="407" ht="12.75">
      <c r="H407" s="257"/>
    </row>
    <row r="408" ht="12.75">
      <c r="H408" s="257"/>
    </row>
    <row r="409" ht="12.75">
      <c r="H409" s="257"/>
    </row>
    <row r="410" ht="12.75">
      <c r="H410" s="257"/>
    </row>
    <row r="411" ht="12.75">
      <c r="H411" s="257"/>
    </row>
    <row r="412" ht="12.75">
      <c r="H412" s="257"/>
    </row>
    <row r="413" ht="12.75">
      <c r="H413" s="257"/>
    </row>
    <row r="414" ht="12.75">
      <c r="H414" s="257"/>
    </row>
    <row r="415" ht="12.75">
      <c r="H415" s="257"/>
    </row>
    <row r="416" ht="12.75">
      <c r="H416" s="257"/>
    </row>
    <row r="417" ht="12.75">
      <c r="H417" s="257"/>
    </row>
    <row r="418" ht="12.75">
      <c r="H418" s="257"/>
    </row>
    <row r="419" ht="12.75">
      <c r="H419" s="257"/>
    </row>
    <row r="420" ht="12.75">
      <c r="H420" s="257"/>
    </row>
    <row r="421" ht="12.75">
      <c r="H421" s="257"/>
    </row>
    <row r="422" ht="12.75">
      <c r="H422" s="257"/>
    </row>
    <row r="423" ht="12.75">
      <c r="H423" s="257"/>
    </row>
    <row r="424" ht="12.75">
      <c r="H424" s="257"/>
    </row>
    <row r="425" ht="12.75">
      <c r="H425" s="257"/>
    </row>
    <row r="426" ht="12.75">
      <c r="H426" s="257"/>
    </row>
    <row r="427" ht="12.75">
      <c r="H427" s="257"/>
    </row>
    <row r="428" ht="12.75">
      <c r="H428" s="257"/>
    </row>
    <row r="429" ht="12.75">
      <c r="H429" s="257"/>
    </row>
    <row r="430" ht="12.75">
      <c r="H430" s="257"/>
    </row>
    <row r="431" ht="12.75">
      <c r="H431" s="257"/>
    </row>
    <row r="432" ht="12.75">
      <c r="H432" s="257"/>
    </row>
    <row r="433" ht="12.75">
      <c r="H433" s="257"/>
    </row>
    <row r="434" ht="12.75">
      <c r="H434" s="257"/>
    </row>
    <row r="435" ht="12.75">
      <c r="H435" s="257"/>
    </row>
    <row r="436" ht="12.75">
      <c r="H436" s="257"/>
    </row>
    <row r="437" ht="12.75">
      <c r="H437" s="257"/>
    </row>
    <row r="438" ht="12.75">
      <c r="H438" s="257"/>
    </row>
    <row r="439" ht="12.75">
      <c r="H439" s="257"/>
    </row>
    <row r="440" ht="12.75">
      <c r="H440" s="257"/>
    </row>
    <row r="441" ht="12.75">
      <c r="H441" s="257"/>
    </row>
    <row r="442" ht="12.75">
      <c r="H442" s="257"/>
    </row>
    <row r="443" ht="12.75">
      <c r="H443" s="257"/>
    </row>
    <row r="444" ht="12.75">
      <c r="H444" s="257"/>
    </row>
    <row r="445" ht="12.75">
      <c r="H445" s="257"/>
    </row>
    <row r="446" ht="12.75">
      <c r="H446" s="257"/>
    </row>
    <row r="447" ht="12.75">
      <c r="H447" s="257"/>
    </row>
    <row r="448" ht="12.75">
      <c r="H448" s="257"/>
    </row>
    <row r="449" ht="12.75">
      <c r="H449" s="257"/>
    </row>
    <row r="450" ht="12.75">
      <c r="H450" s="257"/>
    </row>
    <row r="451" ht="12.75">
      <c r="H451" s="257"/>
    </row>
    <row r="452" ht="12.75">
      <c r="H452" s="257"/>
    </row>
    <row r="453" ht="12.75">
      <c r="H453" s="257"/>
    </row>
    <row r="454" ht="12.75">
      <c r="H454" s="257"/>
    </row>
    <row r="455" ht="12.75">
      <c r="H455" s="257"/>
    </row>
    <row r="456" ht="12.75">
      <c r="H456" s="257"/>
    </row>
    <row r="457" ht="12.75">
      <c r="H457" s="257"/>
    </row>
    <row r="458" ht="12.75">
      <c r="H458" s="257"/>
    </row>
    <row r="459" ht="12.75">
      <c r="H459" s="257"/>
    </row>
    <row r="460" ht="12.75">
      <c r="H460" s="257"/>
    </row>
    <row r="461" ht="12.75">
      <c r="H461" s="257"/>
    </row>
    <row r="462" ht="12.75">
      <c r="H462" s="257"/>
    </row>
    <row r="463" ht="12.75">
      <c r="H463" s="257"/>
    </row>
    <row r="464" ht="12.75">
      <c r="H464" s="257"/>
    </row>
    <row r="465" ht="12.75">
      <c r="H465" s="257"/>
    </row>
    <row r="466" ht="12.75">
      <c r="H466" s="257"/>
    </row>
    <row r="467" ht="12.75">
      <c r="H467" s="257"/>
    </row>
    <row r="468" ht="12.75">
      <c r="H468" s="257"/>
    </row>
    <row r="469" ht="12.75">
      <c r="H469" s="257"/>
    </row>
    <row r="470" ht="12.75">
      <c r="H470" s="257"/>
    </row>
    <row r="471" ht="12.75">
      <c r="H471" s="257"/>
    </row>
    <row r="472" ht="12.75">
      <c r="H472" s="257"/>
    </row>
    <row r="473" ht="12.75">
      <c r="H473" s="257"/>
    </row>
    <row r="474" ht="12.75">
      <c r="H474" s="257"/>
    </row>
    <row r="475" ht="12.75">
      <c r="H475" s="257"/>
    </row>
    <row r="476" ht="12.75">
      <c r="H476" s="257"/>
    </row>
    <row r="477" ht="12.75">
      <c r="H477" s="257"/>
    </row>
    <row r="478" ht="12.75">
      <c r="H478" s="257"/>
    </row>
    <row r="479" ht="12.75">
      <c r="H479" s="257"/>
    </row>
    <row r="480" ht="12.75">
      <c r="H480" s="257"/>
    </row>
    <row r="481" ht="12.75">
      <c r="H481" s="257"/>
    </row>
    <row r="482" ht="12.75">
      <c r="H482" s="257"/>
    </row>
    <row r="483" ht="12.75">
      <c r="H483" s="257"/>
    </row>
    <row r="484" ht="12.75">
      <c r="H484" s="257"/>
    </row>
    <row r="485" ht="12.75">
      <c r="H485" s="257"/>
    </row>
    <row r="486" ht="12.75">
      <c r="H486" s="257"/>
    </row>
    <row r="487" ht="12.75">
      <c r="H487" s="257"/>
    </row>
    <row r="488" ht="12.75">
      <c r="H488" s="257"/>
    </row>
    <row r="489" ht="12.75">
      <c r="H489" s="257"/>
    </row>
    <row r="490" ht="12.75">
      <c r="H490" s="257"/>
    </row>
    <row r="491" ht="12.75">
      <c r="H491" s="257"/>
    </row>
    <row r="492" ht="12.75">
      <c r="H492" s="257"/>
    </row>
    <row r="493" ht="12.75">
      <c r="H493" s="257"/>
    </row>
    <row r="494" ht="12.75">
      <c r="H494" s="257"/>
    </row>
    <row r="495" ht="12.75">
      <c r="H495" s="257"/>
    </row>
    <row r="496" ht="12.75">
      <c r="H496" s="257"/>
    </row>
    <row r="497" ht="12.75">
      <c r="H497" s="257"/>
    </row>
    <row r="498" ht="12.75">
      <c r="H498" s="257"/>
    </row>
    <row r="499" ht="12.75">
      <c r="H499" s="257"/>
    </row>
    <row r="500" ht="12.75">
      <c r="H500" s="257"/>
    </row>
    <row r="501" ht="12.75">
      <c r="H501" s="257"/>
    </row>
    <row r="502" ht="12.75">
      <c r="H502" s="257"/>
    </row>
    <row r="503" ht="12.75">
      <c r="H503" s="257"/>
    </row>
    <row r="504" ht="12.75">
      <c r="H504" s="257"/>
    </row>
    <row r="505" ht="12.75">
      <c r="H505" s="257"/>
    </row>
    <row r="506" ht="12.75">
      <c r="H506" s="257"/>
    </row>
    <row r="507" ht="12.75">
      <c r="H507" s="257"/>
    </row>
    <row r="508" ht="12.75">
      <c r="H508" s="257"/>
    </row>
    <row r="509" ht="12.75">
      <c r="H509" s="257"/>
    </row>
    <row r="510" ht="12.75">
      <c r="H510" s="257"/>
    </row>
    <row r="511" ht="12.75">
      <c r="H511" s="257"/>
    </row>
    <row r="512" ht="12.75">
      <c r="H512" s="257"/>
    </row>
    <row r="513" ht="12.75">
      <c r="H513" s="257"/>
    </row>
    <row r="514" ht="12.75">
      <c r="H514" s="257"/>
    </row>
    <row r="515" ht="12.75">
      <c r="H515" s="257"/>
    </row>
    <row r="516" ht="12.75">
      <c r="H516" s="257"/>
    </row>
    <row r="517" ht="12.75">
      <c r="H517" s="257"/>
    </row>
    <row r="518" ht="12.75">
      <c r="H518" s="257"/>
    </row>
    <row r="519" ht="12.75">
      <c r="H519" s="257"/>
    </row>
    <row r="520" ht="12.75">
      <c r="H520" s="257"/>
    </row>
    <row r="521" ht="12.75">
      <c r="H521" s="257"/>
    </row>
    <row r="522" ht="12.75">
      <c r="H522" s="257"/>
    </row>
    <row r="523" ht="12.75">
      <c r="H523" s="257"/>
    </row>
    <row r="524" ht="12.75">
      <c r="H524" s="257"/>
    </row>
    <row r="525" ht="12.75">
      <c r="H525" s="257"/>
    </row>
    <row r="526" ht="12.75">
      <c r="H526" s="257"/>
    </row>
    <row r="527" ht="12.75">
      <c r="H527" s="257"/>
    </row>
    <row r="528" ht="12.75">
      <c r="H528" s="257"/>
    </row>
    <row r="529" ht="12.75">
      <c r="H529" s="257"/>
    </row>
    <row r="530" ht="12.75">
      <c r="H530" s="257"/>
    </row>
    <row r="531" ht="12.75">
      <c r="H531" s="257"/>
    </row>
    <row r="532" ht="12.75">
      <c r="H532" s="257"/>
    </row>
    <row r="533" ht="12.75">
      <c r="H533" s="257"/>
    </row>
    <row r="534" ht="12.75">
      <c r="H534" s="257"/>
    </row>
    <row r="535" ht="12.75">
      <c r="H535" s="257"/>
    </row>
    <row r="536" ht="12.75">
      <c r="H536" s="257"/>
    </row>
    <row r="537" ht="12.75">
      <c r="H537" s="257"/>
    </row>
    <row r="538" ht="12.75">
      <c r="H538" s="257"/>
    </row>
    <row r="539" ht="12.75">
      <c r="H539" s="257"/>
    </row>
    <row r="540" ht="12.75">
      <c r="H540" s="257"/>
    </row>
    <row r="541" ht="12.75">
      <c r="H541" s="257"/>
    </row>
    <row r="542" ht="12.75">
      <c r="H542" s="257"/>
    </row>
    <row r="543" ht="12.75">
      <c r="H543" s="257"/>
    </row>
    <row r="544" ht="12.75">
      <c r="H544" s="257"/>
    </row>
    <row r="545" ht="12.75">
      <c r="H545" s="257"/>
    </row>
    <row r="546" ht="12.75">
      <c r="H546" s="257"/>
    </row>
    <row r="547" ht="12.75">
      <c r="H547" s="257"/>
    </row>
    <row r="548" ht="12.75">
      <c r="H548" s="257"/>
    </row>
    <row r="549" ht="12.75">
      <c r="H549" s="257"/>
    </row>
    <row r="550" ht="12.75">
      <c r="H550" s="257"/>
    </row>
    <row r="551" ht="12.75">
      <c r="H551" s="257"/>
    </row>
    <row r="552" ht="12.75">
      <c r="H552" s="257"/>
    </row>
    <row r="553" ht="12.75">
      <c r="H553" s="257"/>
    </row>
    <row r="554" ht="12.75">
      <c r="H554" s="257"/>
    </row>
    <row r="555" ht="12.75">
      <c r="H555" s="257"/>
    </row>
    <row r="556" ht="12.75">
      <c r="H556" s="257"/>
    </row>
    <row r="557" ht="12.75">
      <c r="H557" s="257"/>
    </row>
    <row r="558" ht="12.75">
      <c r="H558" s="257"/>
    </row>
    <row r="559" ht="12.75">
      <c r="H559" s="257"/>
    </row>
    <row r="560" ht="12.75">
      <c r="H560" s="257"/>
    </row>
    <row r="561" ht="12.75">
      <c r="H561" s="257"/>
    </row>
    <row r="562" ht="12.75">
      <c r="H562" s="257"/>
    </row>
    <row r="563" ht="12.75">
      <c r="H563" s="257"/>
    </row>
    <row r="564" ht="12.75">
      <c r="H564" s="257"/>
    </row>
    <row r="565" ht="12.75">
      <c r="H565" s="257"/>
    </row>
    <row r="566" ht="12.75">
      <c r="H566" s="257"/>
    </row>
    <row r="567" ht="12.75">
      <c r="H567" s="257"/>
    </row>
    <row r="568" ht="12.75">
      <c r="H568" s="257"/>
    </row>
    <row r="569" ht="12.75">
      <c r="H569" s="257"/>
    </row>
    <row r="570" ht="12.75">
      <c r="H570" s="257"/>
    </row>
    <row r="571" ht="12.75">
      <c r="H571" s="257"/>
    </row>
    <row r="572" ht="12.75">
      <c r="H572" s="257"/>
    </row>
    <row r="573" ht="12.75">
      <c r="H573" s="257"/>
    </row>
    <row r="574" ht="12.75">
      <c r="H574" s="257"/>
    </row>
    <row r="575" ht="12.75">
      <c r="H575" s="257"/>
    </row>
    <row r="576" ht="12.75">
      <c r="H576" s="257"/>
    </row>
    <row r="577" ht="12.75">
      <c r="H577" s="257"/>
    </row>
    <row r="578" ht="12.75">
      <c r="H578" s="257"/>
    </row>
    <row r="579" ht="12.75">
      <c r="H579" s="257"/>
    </row>
    <row r="580" ht="12.75">
      <c r="H580" s="257"/>
    </row>
    <row r="581" ht="12.75">
      <c r="H581" s="257"/>
    </row>
    <row r="582" ht="12.75">
      <c r="H582" s="257"/>
    </row>
    <row r="583" ht="12.75">
      <c r="H583" s="257"/>
    </row>
    <row r="584" ht="12.75">
      <c r="H584" s="257"/>
    </row>
    <row r="585" ht="12.75">
      <c r="H585" s="257"/>
    </row>
    <row r="586" ht="12.75">
      <c r="H586" s="257"/>
    </row>
    <row r="587" ht="12.75">
      <c r="H587" s="257"/>
    </row>
    <row r="588" ht="12.75">
      <c r="H588" s="257"/>
    </row>
    <row r="589" ht="12.75">
      <c r="H589" s="257"/>
    </row>
    <row r="590" ht="12.75">
      <c r="H590" s="257"/>
    </row>
    <row r="591" ht="12.75">
      <c r="H591" s="257"/>
    </row>
    <row r="592" ht="12.75">
      <c r="H592" s="257"/>
    </row>
    <row r="593" ht="12.75">
      <c r="H593" s="257"/>
    </row>
    <row r="594" ht="12.75">
      <c r="H594" s="257"/>
    </row>
    <row r="595" ht="12.75">
      <c r="H595" s="257"/>
    </row>
    <row r="596" ht="12.75">
      <c r="H596" s="257"/>
    </row>
    <row r="597" ht="12.75">
      <c r="H597" s="257"/>
    </row>
    <row r="598" ht="12.75">
      <c r="H598" s="257"/>
    </row>
    <row r="599" ht="12.75">
      <c r="H599" s="257"/>
    </row>
    <row r="600" ht="12.75">
      <c r="H600" s="257"/>
    </row>
    <row r="601" ht="12.75">
      <c r="H601" s="257"/>
    </row>
    <row r="602" ht="12.75">
      <c r="H602" s="257"/>
    </row>
    <row r="603" ht="12.75">
      <c r="H603" s="257"/>
    </row>
    <row r="604" ht="12.75">
      <c r="H604" s="257"/>
    </row>
    <row r="605" ht="12.75">
      <c r="H605" s="257"/>
    </row>
    <row r="606" ht="12.75">
      <c r="H606" s="257"/>
    </row>
    <row r="607" ht="12.75">
      <c r="H607" s="257"/>
    </row>
    <row r="608" ht="12.75">
      <c r="H608" s="257"/>
    </row>
    <row r="609" ht="12.75">
      <c r="H609" s="257"/>
    </row>
    <row r="610" ht="12.75">
      <c r="H610" s="257"/>
    </row>
    <row r="611" ht="12.75">
      <c r="H611" s="257"/>
    </row>
    <row r="612" ht="12.75">
      <c r="H612" s="257"/>
    </row>
    <row r="613" ht="12.75">
      <c r="H613" s="257"/>
    </row>
    <row r="614" ht="12.75">
      <c r="H614" s="257"/>
    </row>
    <row r="615" ht="12.75">
      <c r="H615" s="257"/>
    </row>
    <row r="616" ht="12.75">
      <c r="H616" s="257"/>
    </row>
    <row r="617" ht="12.75">
      <c r="H617" s="257"/>
    </row>
    <row r="618" ht="12.75">
      <c r="H618" s="257"/>
    </row>
    <row r="619" ht="12.75">
      <c r="H619" s="257"/>
    </row>
    <row r="620" ht="12.75">
      <c r="H620" s="257"/>
    </row>
    <row r="621" ht="12.75">
      <c r="H621" s="257"/>
    </row>
    <row r="622" ht="12.75">
      <c r="H622" s="257"/>
    </row>
    <row r="623" ht="12.75">
      <c r="H623" s="257"/>
    </row>
    <row r="624" ht="12.75">
      <c r="H624" s="257"/>
    </row>
    <row r="625" ht="12.75">
      <c r="H625" s="257"/>
    </row>
    <row r="626" ht="12.75">
      <c r="H626" s="257"/>
    </row>
    <row r="627" ht="12.75">
      <c r="H627" s="257"/>
    </row>
    <row r="628" ht="12.75">
      <c r="H628" s="257"/>
    </row>
    <row r="629" ht="12.75">
      <c r="H629" s="257"/>
    </row>
    <row r="630" ht="12.75">
      <c r="H630" s="257"/>
    </row>
    <row r="631" ht="12.75">
      <c r="H631" s="257"/>
    </row>
    <row r="632" ht="12.75">
      <c r="H632" s="257"/>
    </row>
    <row r="633" ht="12.75">
      <c r="H633" s="257"/>
    </row>
    <row r="634" ht="12.75">
      <c r="H634" s="257"/>
    </row>
    <row r="635" ht="12.75">
      <c r="H635" s="257"/>
    </row>
    <row r="636" ht="12.75">
      <c r="H636" s="257"/>
    </row>
    <row r="637" ht="12.75">
      <c r="H637" s="257"/>
    </row>
    <row r="638" ht="12.75">
      <c r="H638" s="257"/>
    </row>
    <row r="639" ht="12.75">
      <c r="H639" s="257"/>
    </row>
    <row r="640" ht="12.75">
      <c r="H640" s="257"/>
    </row>
    <row r="641" ht="12.75">
      <c r="H641" s="257"/>
    </row>
    <row r="642" ht="12.75">
      <c r="H642" s="257"/>
    </row>
    <row r="643" ht="12.75">
      <c r="H643" s="257"/>
    </row>
    <row r="644" ht="12.75">
      <c r="H644" s="257"/>
    </row>
    <row r="645" ht="12.75">
      <c r="H645" s="257"/>
    </row>
    <row r="646" ht="12.75">
      <c r="H646" s="257"/>
    </row>
    <row r="647" ht="12.75">
      <c r="H647" s="257"/>
    </row>
    <row r="648" ht="12.75">
      <c r="H648" s="257"/>
    </row>
    <row r="649" ht="12.75">
      <c r="H649" s="257"/>
    </row>
    <row r="650" ht="12.75">
      <c r="H650" s="257"/>
    </row>
    <row r="651" ht="12.75">
      <c r="H651" s="257"/>
    </row>
    <row r="652" ht="12.75">
      <c r="H652" s="257"/>
    </row>
    <row r="653" ht="12.75">
      <c r="H653" s="257"/>
    </row>
    <row r="654" ht="12.75">
      <c r="H654" s="257"/>
    </row>
    <row r="655" ht="12.75">
      <c r="H655" s="257"/>
    </row>
    <row r="656" ht="12.75">
      <c r="H656" s="257"/>
    </row>
    <row r="657" ht="12.75">
      <c r="H657" s="257"/>
    </row>
    <row r="658" ht="12.75">
      <c r="H658" s="257"/>
    </row>
    <row r="659" ht="12.75">
      <c r="H659" s="257"/>
    </row>
    <row r="660" ht="12.75">
      <c r="H660" s="257"/>
    </row>
    <row r="661" ht="12.75">
      <c r="H661" s="257"/>
    </row>
    <row r="662" ht="12.75">
      <c r="H662" s="257"/>
    </row>
    <row r="663" ht="12.75">
      <c r="H663" s="257"/>
    </row>
    <row r="664" ht="12.75">
      <c r="H664" s="257"/>
    </row>
    <row r="665" ht="12.75">
      <c r="H665" s="257"/>
    </row>
    <row r="666" ht="12.75">
      <c r="H666" s="257"/>
    </row>
    <row r="667" ht="12.75">
      <c r="H667" s="257"/>
    </row>
    <row r="668" ht="12.75">
      <c r="H668" s="257"/>
    </row>
    <row r="669" ht="12.75">
      <c r="H669" s="257"/>
    </row>
    <row r="670" ht="12.75">
      <c r="H670" s="257"/>
    </row>
    <row r="671" ht="12.75">
      <c r="H671" s="257"/>
    </row>
    <row r="672" ht="12.75">
      <c r="H672" s="257"/>
    </row>
    <row r="673" ht="12.75">
      <c r="H673" s="257"/>
    </row>
    <row r="674" ht="12.75">
      <c r="H674" s="257"/>
    </row>
    <row r="675" ht="12.75">
      <c r="H675" s="257"/>
    </row>
    <row r="676" ht="12.75">
      <c r="H676" s="257"/>
    </row>
    <row r="677" ht="12.75">
      <c r="H677" s="257"/>
    </row>
    <row r="678" ht="12.75">
      <c r="H678" s="257"/>
    </row>
    <row r="679" ht="12.75">
      <c r="H679" s="257"/>
    </row>
    <row r="680" ht="12.75">
      <c r="H680" s="257"/>
    </row>
    <row r="681" ht="12.75">
      <c r="H681" s="257"/>
    </row>
    <row r="682" ht="12.75">
      <c r="H682" s="257"/>
    </row>
    <row r="683" ht="12.75">
      <c r="H683" s="257"/>
    </row>
    <row r="684" ht="12.75">
      <c r="H684" s="257"/>
    </row>
    <row r="685" ht="12.75">
      <c r="H685" s="257"/>
    </row>
    <row r="686" ht="12.75">
      <c r="H686" s="257"/>
    </row>
    <row r="687" ht="12.75">
      <c r="H687" s="257"/>
    </row>
    <row r="688" ht="12.75">
      <c r="H688" s="257"/>
    </row>
    <row r="689" ht="12.75">
      <c r="H689" s="257"/>
    </row>
    <row r="690" ht="12.75">
      <c r="H690" s="257"/>
    </row>
    <row r="691" ht="12.75">
      <c r="H691" s="257"/>
    </row>
    <row r="692" ht="12.75">
      <c r="H692" s="257"/>
    </row>
    <row r="693" ht="12.75">
      <c r="H693" s="257"/>
    </row>
    <row r="694" ht="12.75">
      <c r="H694" s="257"/>
    </row>
    <row r="695" ht="12.75">
      <c r="H695" s="257"/>
    </row>
    <row r="696" ht="12.75">
      <c r="H696" s="257"/>
    </row>
    <row r="697" ht="12.75">
      <c r="H697" s="257"/>
    </row>
    <row r="698" ht="12.75">
      <c r="H698" s="257"/>
    </row>
    <row r="699" ht="12.75">
      <c r="H699" s="257"/>
    </row>
  </sheetData>
  <sheetProtection/>
  <mergeCells count="27">
    <mergeCell ref="C4:C6"/>
    <mergeCell ref="E4:E5"/>
    <mergeCell ref="M4:O4"/>
    <mergeCell ref="P4:P6"/>
    <mergeCell ref="I5:I6"/>
    <mergeCell ref="G4:G6"/>
    <mergeCell ref="D4:D6"/>
    <mergeCell ref="A8:C8"/>
    <mergeCell ref="Q4:Q6"/>
    <mergeCell ref="K103:N103"/>
    <mergeCell ref="O103:AD103"/>
    <mergeCell ref="J5:K5"/>
    <mergeCell ref="M5:M6"/>
    <mergeCell ref="R4:R6"/>
    <mergeCell ref="A102:P102"/>
    <mergeCell ref="H4:H6"/>
    <mergeCell ref="S4:S6"/>
    <mergeCell ref="M1:O1"/>
    <mergeCell ref="I4:K4"/>
    <mergeCell ref="L4:L6"/>
    <mergeCell ref="J3:K3"/>
    <mergeCell ref="L3:O3"/>
    <mergeCell ref="N5:O5"/>
    <mergeCell ref="A2:S2"/>
    <mergeCell ref="P3:AG3"/>
    <mergeCell ref="A4:A6"/>
    <mergeCell ref="B4:B6"/>
  </mergeCells>
  <printOptions/>
  <pageMargins left="0.7480314960629921" right="0.7480314960629921" top="0.984251968503937" bottom="0.984251968503937" header="0.5118110236220472" footer="0.5118110236220472"/>
  <pageSetup fitToHeight="8" horizontalDpi="600" verticalDpi="600" orientation="landscape" paperSize="9" scale="91" r:id="rId1"/>
  <headerFooter alignWithMargins="0">
    <oddHeader xml:space="preserve">&amp;R. </oddHeader>
    <oddFooter>&amp;CStrona &amp;P z &amp;N</oddFooter>
  </headerFooter>
  <rowBreaks count="9" manualBreakCount="9">
    <brk id="17" max="18" man="1"/>
    <brk id="27" max="18" man="1"/>
    <brk id="35" max="18" man="1"/>
    <brk id="47" max="18" man="1"/>
    <brk id="60" max="18" man="1"/>
    <brk id="72" max="18" man="1"/>
    <brk id="79" max="18" man="1"/>
    <brk id="87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URZAD GMINY STARE BABICE</cp:lastModifiedBy>
  <cp:lastPrinted>2008-08-26T08:02:30Z</cp:lastPrinted>
  <dcterms:created xsi:type="dcterms:W3CDTF">2007-03-14T10:33:35Z</dcterms:created>
  <dcterms:modified xsi:type="dcterms:W3CDTF">2008-09-12T13:30:31Z</dcterms:modified>
  <cp:category/>
  <cp:version/>
  <cp:contentType/>
  <cp:contentStatus/>
</cp:coreProperties>
</file>